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tlas.edf.fr\CO\92def-sei\SEI.001\Management-Energie.009\A - Obligations d'Achat\Facturations_Tarifs\Modèle facture\"/>
    </mc:Choice>
  </mc:AlternateContent>
  <xr:revisionPtr revIDLastSave="0" documentId="8_{8EE86117-F16A-4D84-AC18-08518CDF5072}" xr6:coauthVersionLast="46" xr6:coauthVersionMax="46" xr10:uidLastSave="{00000000-0000-0000-0000-000000000000}"/>
  <bookViews>
    <workbookView xWindow="-110" yWindow="-110" windowWidth="19420" windowHeight="10420" tabRatio="904" xr2:uid="{00000000-000D-0000-FFFF-FFFF00000000}"/>
  </bookViews>
  <sheets>
    <sheet name="Indices INSEE " sheetId="1" r:id="rId1"/>
    <sheet name="CORSE Factures" sheetId="10" r:id="rId2"/>
    <sheet name="GUADELOUPE Factures" sheetId="9" r:id="rId3"/>
    <sheet name="GUYANE Factures" sheetId="8" r:id="rId4"/>
    <sheet name="La REUNION Factures" sheetId="4" r:id="rId5"/>
    <sheet name="MARTINIQUE Factures" sheetId="11" r:id="rId6"/>
    <sheet name="Type contrat" sheetId="3" state="hidden" r:id="rId7"/>
  </sheets>
  <definedNames>
    <definedName name="Condition_Paiement_S01" localSheetId="1">'Type contrat'!#REF!</definedName>
    <definedName name="Condition_Paiement_S01" localSheetId="2">'Type contrat'!#REF!</definedName>
    <definedName name="Condition_Paiement_S01" localSheetId="3">'Type contrat'!#REF!</definedName>
    <definedName name="Condition_Paiement_S01" localSheetId="4">'Type contrat'!#REF!</definedName>
    <definedName name="Condition_Paiement_S01" localSheetId="5">'Type contrat'!#REF!</definedName>
    <definedName name="Condition_Paiement_S06" localSheetId="1">'Type contrat'!#REF!</definedName>
    <definedName name="Condition_Paiement_S06" localSheetId="2">'Type contrat'!#REF!</definedName>
    <definedName name="Condition_Paiement_S06" localSheetId="3">'Type contrat'!#REF!</definedName>
    <definedName name="Condition_Paiement_S06" localSheetId="4">'Type contrat'!#REF!</definedName>
    <definedName name="Condition_Paiement_S06" localSheetId="5">'Type contrat'!#REF!</definedName>
    <definedName name="Condition_Paiement_S10" localSheetId="1">'Type contrat'!#REF!</definedName>
    <definedName name="Condition_Paiement_S10" localSheetId="2">'Type contrat'!#REF!</definedName>
    <definedName name="Condition_Paiement_S10" localSheetId="3">'Type contrat'!#REF!</definedName>
    <definedName name="Condition_Paiement_S10" localSheetId="4">'Type contrat'!#REF!</definedName>
    <definedName name="Condition_Paiement_S10" localSheetId="5">'Type contrat'!#REF!</definedName>
    <definedName name="Condition_Paiement_S11" localSheetId="1">'Type contrat'!#REF!</definedName>
    <definedName name="Condition_Paiement_S11" localSheetId="2">'Type contrat'!#REF!</definedName>
    <definedName name="Condition_Paiement_S11" localSheetId="3">'Type contrat'!#REF!</definedName>
    <definedName name="Condition_Paiement_S11" localSheetId="4">'Type contrat'!#REF!</definedName>
    <definedName name="Condition_Paiement_S11" localSheetId="5">'Type contrat'!#REF!</definedName>
    <definedName name="Type_contrat" localSheetId="1">'Type contrat'!$A$2:$A$5</definedName>
    <definedName name="Type_contrat" localSheetId="2">'Type contrat'!$A$2:$A$5</definedName>
    <definedName name="Type_contrat" localSheetId="3">'Type contrat'!$A$2:$A$5</definedName>
    <definedName name="Type_contrat" localSheetId="4">'Type contrat'!$A$2:$A$5</definedName>
    <definedName name="Type_contrat" localSheetId="5">'Type contrat'!$A$2:$A$5</definedName>
    <definedName name="_xlnm.Print_Area" localSheetId="1">'CORSE Factures'!$A$1:$I$67</definedName>
    <definedName name="_xlnm.Print_Area" localSheetId="2">'GUADELOUPE Factures'!$A$1:$I$67</definedName>
    <definedName name="_xlnm.Print_Area" localSheetId="3">'GUYANE Factures'!$A$1:$I$67</definedName>
    <definedName name="_xlnm.Print_Area" localSheetId="4">'La REUNION Factures'!$A$1:$I$67</definedName>
    <definedName name="_xlnm.Print_Area" localSheetId="5">'MARTINIQUE Factures'!$A$1:$I$67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0" l="1"/>
  <c r="G5" i="9"/>
  <c r="G5" i="8"/>
  <c r="G5" i="11"/>
  <c r="G5" i="4"/>
  <c r="G47" i="4" l="1"/>
  <c r="G533" i="1"/>
  <c r="G530" i="1"/>
  <c r="G529" i="1"/>
  <c r="G528" i="1"/>
  <c r="G527" i="1"/>
  <c r="G526" i="1"/>
  <c r="G525" i="1"/>
  <c r="G524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7" i="1"/>
  <c r="G496" i="1"/>
  <c r="G495" i="1"/>
  <c r="G49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09" i="1"/>
  <c r="F408" i="1"/>
  <c r="F407" i="1"/>
  <c r="F406" i="1"/>
  <c r="F405" i="1"/>
  <c r="F404" i="1"/>
  <c r="F403" i="1"/>
  <c r="F402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1" i="1"/>
  <c r="F320" i="1"/>
  <c r="F319" i="1"/>
  <c r="F318" i="1"/>
  <c r="F317" i="1"/>
  <c r="F316" i="1"/>
  <c r="F315" i="1"/>
  <c r="F314" i="1"/>
  <c r="F313" i="1"/>
  <c r="F312" i="1"/>
  <c r="F311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1" i="1"/>
  <c r="F220" i="1"/>
  <c r="F219" i="1"/>
  <c r="F218" i="1"/>
  <c r="F217" i="1"/>
  <c r="F216" i="1"/>
  <c r="F215" i="1"/>
  <c r="F214" i="1"/>
  <c r="F212" i="1"/>
  <c r="F211" i="1"/>
  <c r="F210" i="1"/>
  <c r="F209" i="1"/>
  <c r="F208" i="1"/>
  <c r="F207" i="1"/>
  <c r="F206" i="1"/>
  <c r="F205" i="1"/>
  <c r="G203" i="1"/>
  <c r="F203" i="1" s="1"/>
  <c r="G202" i="1"/>
  <c r="F202" i="1" s="1"/>
  <c r="G201" i="1"/>
  <c r="F201" i="1" s="1"/>
  <c r="G200" i="1"/>
  <c r="F200" i="1" s="1"/>
  <c r="G199" i="1"/>
  <c r="F199" i="1"/>
  <c r="G198" i="1"/>
  <c r="F198" i="1" s="1"/>
  <c r="G197" i="1"/>
  <c r="F197" i="1" s="1"/>
  <c r="G196" i="1"/>
  <c r="F196" i="1" s="1"/>
  <c r="G195" i="1"/>
  <c r="F195" i="1" s="1"/>
  <c r="G194" i="1"/>
  <c r="F194" i="1" s="1"/>
  <c r="G193" i="1"/>
  <c r="F193" i="1" s="1"/>
  <c r="G192" i="1"/>
  <c r="F192" i="1" s="1"/>
  <c r="G191" i="1"/>
  <c r="F191" i="1" s="1"/>
  <c r="G190" i="1"/>
  <c r="F190" i="1" s="1"/>
  <c r="G189" i="1"/>
  <c r="F189" i="1" s="1"/>
  <c r="G186" i="1"/>
  <c r="F186" i="1" s="1"/>
  <c r="G185" i="1"/>
  <c r="F185" i="1" s="1"/>
  <c r="G184" i="1"/>
  <c r="F184" i="1" s="1"/>
  <c r="G183" i="1"/>
  <c r="F183" i="1" s="1"/>
  <c r="G182" i="1"/>
  <c r="F182" i="1" s="1"/>
  <c r="G181" i="1"/>
  <c r="F181" i="1"/>
  <c r="G180" i="1"/>
  <c r="F180" i="1" s="1"/>
  <c r="G179" i="1"/>
  <c r="F179" i="1" s="1"/>
  <c r="G178" i="1"/>
  <c r="F178" i="1" s="1"/>
  <c r="G177" i="1"/>
  <c r="F177" i="1"/>
  <c r="G176" i="1"/>
  <c r="F176" i="1" s="1"/>
  <c r="G175" i="1"/>
  <c r="F175" i="1" s="1"/>
  <c r="G174" i="1"/>
  <c r="F174" i="1" s="1"/>
  <c r="G173" i="1"/>
  <c r="F173" i="1"/>
  <c r="G172" i="1"/>
  <c r="F172" i="1" s="1"/>
  <c r="G171" i="1"/>
  <c r="F171" i="1" s="1"/>
  <c r="G170" i="1"/>
  <c r="F170" i="1" s="1"/>
  <c r="G169" i="1"/>
  <c r="F169" i="1" s="1"/>
  <c r="G168" i="1"/>
  <c r="F168" i="1" s="1"/>
  <c r="G167" i="1"/>
  <c r="F167" i="1" s="1"/>
  <c r="G166" i="1"/>
  <c r="F166" i="1" s="1"/>
  <c r="G165" i="1"/>
  <c r="F165" i="1"/>
  <c r="G164" i="1"/>
  <c r="F164" i="1" s="1"/>
  <c r="G163" i="1"/>
  <c r="F163" i="1" s="1"/>
  <c r="G162" i="1"/>
  <c r="F162" i="1" s="1"/>
  <c r="G161" i="1"/>
  <c r="F161" i="1" s="1"/>
  <c r="G160" i="1"/>
  <c r="F160" i="1" s="1"/>
  <c r="G159" i="1"/>
  <c r="F159" i="1" s="1"/>
  <c r="G158" i="1"/>
  <c r="F158" i="1" s="1"/>
  <c r="G157" i="1"/>
  <c r="F157" i="1" s="1"/>
  <c r="G156" i="1"/>
  <c r="F156" i="1" s="1"/>
  <c r="G155" i="1"/>
  <c r="F155" i="1" s="1"/>
  <c r="G154" i="1"/>
  <c r="F154" i="1" s="1"/>
  <c r="G153" i="1"/>
  <c r="F153" i="1" s="1"/>
  <c r="G150" i="1"/>
  <c r="F150" i="1" s="1"/>
  <c r="G149" i="1"/>
  <c r="F149" i="1" s="1"/>
  <c r="G148" i="1"/>
  <c r="F148" i="1" s="1"/>
  <c r="G147" i="1"/>
  <c r="F147" i="1"/>
  <c r="G146" i="1"/>
  <c r="F146" i="1" s="1"/>
  <c r="G145" i="1"/>
  <c r="F145" i="1" s="1"/>
  <c r="G144" i="1"/>
  <c r="F144" i="1" s="1"/>
  <c r="G143" i="1"/>
  <c r="F143" i="1"/>
  <c r="G142" i="1"/>
  <c r="F142" i="1" s="1"/>
  <c r="G141" i="1"/>
  <c r="F141" i="1" s="1"/>
  <c r="G140" i="1"/>
  <c r="F140" i="1" s="1"/>
  <c r="G139" i="1"/>
  <c r="F139" i="1"/>
  <c r="G138" i="1"/>
  <c r="F138" i="1" s="1"/>
  <c r="G137" i="1"/>
  <c r="F137" i="1" s="1"/>
  <c r="G136" i="1"/>
  <c r="F136" i="1" s="1"/>
  <c r="G135" i="1"/>
  <c r="F135" i="1" s="1"/>
  <c r="G134" i="1"/>
  <c r="F134" i="1" s="1"/>
  <c r="G133" i="1"/>
  <c r="F133" i="1" s="1"/>
  <c r="G132" i="1"/>
  <c r="F132" i="1" s="1"/>
  <c r="G131" i="1"/>
  <c r="F131" i="1"/>
  <c r="G130" i="1"/>
  <c r="F130" i="1" s="1"/>
  <c r="G129" i="1"/>
  <c r="F129" i="1" s="1"/>
  <c r="G128" i="1"/>
  <c r="F128" i="1" s="1"/>
  <c r="G127" i="1"/>
  <c r="F127" i="1" s="1"/>
  <c r="G126" i="1"/>
  <c r="F126" i="1" s="1"/>
  <c r="G125" i="1"/>
  <c r="F125" i="1" s="1"/>
  <c r="G124" i="1"/>
  <c r="F124" i="1" s="1"/>
  <c r="G123" i="1"/>
  <c r="F123" i="1" s="1"/>
  <c r="G122" i="1"/>
  <c r="F122" i="1" s="1"/>
  <c r="G121" i="1"/>
  <c r="F121" i="1" s="1"/>
  <c r="G120" i="1"/>
  <c r="F120" i="1" s="1"/>
  <c r="G119" i="1"/>
  <c r="F119" i="1" s="1"/>
  <c r="G118" i="1"/>
  <c r="F118" i="1" s="1"/>
  <c r="G117" i="1"/>
  <c r="F117" i="1" s="1"/>
  <c r="G114" i="1"/>
  <c r="F114" i="1" s="1"/>
  <c r="G113" i="1"/>
  <c r="F113" i="1"/>
  <c r="G112" i="1"/>
  <c r="F112" i="1" s="1"/>
  <c r="G111" i="1"/>
  <c r="F111" i="1" s="1"/>
  <c r="G110" i="1"/>
  <c r="F110" i="1" s="1"/>
  <c r="G109" i="1"/>
  <c r="F109" i="1"/>
  <c r="G108" i="1"/>
  <c r="F108" i="1" s="1"/>
  <c r="G107" i="1"/>
  <c r="F107" i="1" s="1"/>
  <c r="G106" i="1"/>
  <c r="F106" i="1" s="1"/>
  <c r="G105" i="1"/>
  <c r="F105" i="1"/>
  <c r="G104" i="1"/>
  <c r="F104" i="1" s="1"/>
  <c r="G103" i="1"/>
  <c r="F103" i="1" s="1"/>
  <c r="G102" i="1"/>
  <c r="F102" i="1" s="1"/>
  <c r="G101" i="1"/>
  <c r="F101" i="1" s="1"/>
  <c r="G100" i="1"/>
  <c r="F100" i="1" s="1"/>
  <c r="G99" i="1"/>
  <c r="F99" i="1" s="1"/>
  <c r="G98" i="1"/>
  <c r="F98" i="1" s="1"/>
  <c r="G97" i="1"/>
  <c r="F97" i="1"/>
  <c r="G96" i="1"/>
  <c r="F96" i="1" s="1"/>
  <c r="G95" i="1"/>
  <c r="F95" i="1" s="1"/>
  <c r="G94" i="1"/>
  <c r="F94" i="1" s="1"/>
  <c r="G93" i="1"/>
  <c r="F93" i="1" s="1"/>
  <c r="G92" i="1"/>
  <c r="F92" i="1" s="1"/>
  <c r="G91" i="1"/>
  <c r="F91" i="1" s="1"/>
  <c r="G90" i="1"/>
  <c r="F90" i="1" s="1"/>
  <c r="G89" i="1"/>
  <c r="F89" i="1" s="1"/>
  <c r="G88" i="1"/>
  <c r="F88" i="1" s="1"/>
  <c r="G87" i="1"/>
  <c r="F87" i="1" s="1"/>
  <c r="G86" i="1"/>
  <c r="F86" i="1" s="1"/>
  <c r="G85" i="1"/>
  <c r="F85" i="1" s="1"/>
  <c r="G84" i="1"/>
  <c r="F84" i="1" s="1"/>
  <c r="G83" i="1"/>
  <c r="F83" i="1" s="1"/>
  <c r="G82" i="1"/>
  <c r="F82" i="1" s="1"/>
  <c r="G81" i="1"/>
  <c r="F81" i="1"/>
  <c r="G78" i="1"/>
  <c r="F78" i="1" s="1"/>
  <c r="G77" i="1"/>
  <c r="F77" i="1" s="1"/>
  <c r="G76" i="1"/>
  <c r="F76" i="1" s="1"/>
  <c r="G75" i="1"/>
  <c r="F75" i="1"/>
  <c r="G74" i="1"/>
  <c r="F74" i="1" s="1"/>
  <c r="G73" i="1"/>
  <c r="F73" i="1" s="1"/>
  <c r="G72" i="1"/>
  <c r="F72" i="1" s="1"/>
  <c r="G71" i="1"/>
  <c r="F71" i="1"/>
  <c r="G70" i="1"/>
  <c r="F70" i="1" s="1"/>
  <c r="G69" i="1"/>
  <c r="F69" i="1" s="1"/>
  <c r="G68" i="1"/>
  <c r="F68" i="1" s="1"/>
  <c r="G67" i="1"/>
  <c r="F67" i="1" s="1"/>
  <c r="G66" i="1"/>
  <c r="F66" i="1" s="1"/>
  <c r="G65" i="1"/>
  <c r="F65" i="1" s="1"/>
  <c r="G64" i="1"/>
  <c r="F64" i="1" s="1"/>
  <c r="G63" i="1"/>
  <c r="F63" i="1"/>
  <c r="G62" i="1"/>
  <c r="F62" i="1" s="1"/>
  <c r="G61" i="1"/>
  <c r="F61" i="1" s="1"/>
  <c r="G60" i="1"/>
  <c r="F60" i="1" s="1"/>
  <c r="G59" i="1"/>
  <c r="F59" i="1" s="1"/>
  <c r="G58" i="1"/>
  <c r="F58" i="1" s="1"/>
  <c r="G57" i="1"/>
  <c r="F57" i="1" s="1"/>
  <c r="G56" i="1"/>
  <c r="F56" i="1" s="1"/>
  <c r="G55" i="1"/>
  <c r="F55" i="1" s="1"/>
  <c r="G54" i="1"/>
  <c r="F54" i="1" s="1"/>
  <c r="G53" i="1"/>
  <c r="F53" i="1" s="1"/>
  <c r="G52" i="1"/>
  <c r="F52" i="1" s="1"/>
  <c r="G51" i="1"/>
  <c r="F51" i="1" s="1"/>
  <c r="G50" i="1"/>
  <c r="F50" i="1" s="1"/>
  <c r="G49" i="1"/>
  <c r="F49" i="1" s="1"/>
  <c r="G48" i="1"/>
  <c r="F48" i="1" s="1"/>
  <c r="G47" i="1"/>
  <c r="F47" i="1"/>
  <c r="G46" i="1"/>
  <c r="F46" i="1" s="1"/>
  <c r="G45" i="1"/>
  <c r="F45" i="1" s="1"/>
  <c r="G44" i="1"/>
  <c r="F44" i="1" s="1"/>
  <c r="G43" i="1"/>
  <c r="F43" i="1"/>
  <c r="G42" i="1"/>
  <c r="F42" i="1" s="1"/>
  <c r="G41" i="1"/>
  <c r="F41" i="1" s="1"/>
  <c r="G40" i="1"/>
  <c r="F40" i="1" s="1"/>
  <c r="G39" i="1"/>
  <c r="F39" i="1"/>
  <c r="G38" i="1"/>
  <c r="F38" i="1" s="1"/>
  <c r="G37" i="1"/>
  <c r="F37" i="1" s="1"/>
  <c r="G36" i="1"/>
  <c r="F36" i="1" s="1"/>
  <c r="G35" i="1"/>
  <c r="F35" i="1" s="1"/>
  <c r="G34" i="1"/>
  <c r="F34" i="1" s="1"/>
  <c r="G33" i="1"/>
  <c r="F33" i="1" s="1"/>
  <c r="G32" i="1"/>
  <c r="F32" i="1" s="1"/>
  <c r="G31" i="1"/>
  <c r="F31" i="1"/>
  <c r="G30" i="1"/>
  <c r="F30" i="1" s="1"/>
  <c r="G29" i="1"/>
  <c r="F29" i="1" s="1"/>
  <c r="G28" i="1"/>
  <c r="F28" i="1" s="1"/>
  <c r="G27" i="1"/>
  <c r="F27" i="1" s="1"/>
  <c r="G26" i="1"/>
  <c r="F26" i="1" s="1"/>
  <c r="G25" i="1"/>
  <c r="F25" i="1" s="1"/>
  <c r="G24" i="1"/>
  <c r="F24" i="1" s="1"/>
  <c r="G23" i="1"/>
  <c r="F23" i="1" s="1"/>
  <c r="G48" i="10" l="1"/>
  <c r="G54" i="11" l="1"/>
  <c r="G53" i="11"/>
  <c r="G54" i="8"/>
  <c r="G53" i="8"/>
  <c r="G54" i="9"/>
  <c r="G53" i="9"/>
  <c r="A32" i="11"/>
  <c r="A32" i="9"/>
  <c r="A32" i="8"/>
  <c r="A32" i="4"/>
  <c r="F54" i="11" l="1"/>
  <c r="I54" i="11" s="1"/>
  <c r="D54" i="11"/>
  <c r="C54" i="11"/>
  <c r="A54" i="11"/>
  <c r="F53" i="11"/>
  <c r="I53" i="11" s="1"/>
  <c r="D53" i="11"/>
  <c r="C53" i="11"/>
  <c r="A53" i="11"/>
  <c r="F54" i="9"/>
  <c r="I54" i="9" s="1"/>
  <c r="D54" i="9"/>
  <c r="C54" i="9"/>
  <c r="A54" i="9"/>
  <c r="F53" i="9"/>
  <c r="I53" i="9" s="1"/>
  <c r="D53" i="9"/>
  <c r="C53" i="9"/>
  <c r="A53" i="9"/>
  <c r="F54" i="8"/>
  <c r="D54" i="8"/>
  <c r="C54" i="8"/>
  <c r="A54" i="8"/>
  <c r="F53" i="8"/>
  <c r="D53" i="8"/>
  <c r="C53" i="8"/>
  <c r="A53" i="8"/>
  <c r="D54" i="4"/>
  <c r="C54" i="4"/>
  <c r="A54" i="4"/>
  <c r="D53" i="4"/>
  <c r="A53" i="4"/>
  <c r="C54" i="10"/>
  <c r="A28" i="10"/>
  <c r="I53" i="8" l="1"/>
  <c r="I54" i="8"/>
  <c r="I34" i="10"/>
  <c r="D47" i="11"/>
  <c r="D47" i="8"/>
  <c r="I34" i="11"/>
  <c r="I34" i="4"/>
  <c r="I34" i="8"/>
  <c r="I34" i="9"/>
  <c r="I25" i="10"/>
  <c r="I19" i="10"/>
  <c r="A32" i="10"/>
  <c r="G54" i="4"/>
  <c r="G54" i="10"/>
  <c r="D54" i="10"/>
  <c r="A54" i="10"/>
  <c r="G48" i="11"/>
  <c r="G48" i="4"/>
  <c r="G48" i="8"/>
  <c r="G47" i="8"/>
  <c r="G48" i="9"/>
  <c r="G47" i="10"/>
  <c r="T5" i="1"/>
  <c r="S5" i="1"/>
  <c r="T6" i="1"/>
  <c r="S6" i="1" s="1"/>
  <c r="T7" i="1"/>
  <c r="S7" i="1"/>
  <c r="S8" i="1"/>
  <c r="S9" i="1"/>
  <c r="S10" i="1"/>
  <c r="S11" i="1"/>
  <c r="S12" i="1"/>
  <c r="T4" i="1"/>
  <c r="S4" i="1" s="1"/>
  <c r="I48" i="11"/>
  <c r="F40" i="11"/>
  <c r="A40" i="11"/>
  <c r="A34" i="11"/>
  <c r="A28" i="11"/>
  <c r="I25" i="11"/>
  <c r="C24" i="11"/>
  <c r="C23" i="11"/>
  <c r="I19" i="11"/>
  <c r="I31" i="11" s="1"/>
  <c r="C51" i="11" s="1"/>
  <c r="C52" i="11" s="1"/>
  <c r="C18" i="11"/>
  <c r="C17" i="11"/>
  <c r="G47" i="11"/>
  <c r="I47" i="11"/>
  <c r="G53" i="10"/>
  <c r="D53" i="10"/>
  <c r="A53" i="10"/>
  <c r="I48" i="10"/>
  <c r="F40" i="10"/>
  <c r="A40" i="10"/>
  <c r="A34" i="10"/>
  <c r="C24" i="10"/>
  <c r="C23" i="10"/>
  <c r="C18" i="10"/>
  <c r="C17" i="10"/>
  <c r="I48" i="9"/>
  <c r="F40" i="9"/>
  <c r="A40" i="9"/>
  <c r="A34" i="9"/>
  <c r="I31" i="9"/>
  <c r="C51" i="9" s="1"/>
  <c r="C52" i="9" s="1"/>
  <c r="A28" i="9"/>
  <c r="I25" i="9"/>
  <c r="C24" i="9"/>
  <c r="C23" i="9"/>
  <c r="I19" i="9"/>
  <c r="C18" i="9"/>
  <c r="C17" i="9"/>
  <c r="G47" i="9"/>
  <c r="I48" i="8"/>
  <c r="F40" i="8"/>
  <c r="A40" i="8"/>
  <c r="A34" i="8"/>
  <c r="I19" i="8"/>
  <c r="I31" i="8" s="1"/>
  <c r="C51" i="8" s="1"/>
  <c r="C52" i="8" s="1"/>
  <c r="I25" i="8"/>
  <c r="A28" i="8"/>
  <c r="C24" i="8"/>
  <c r="C23" i="8"/>
  <c r="C18" i="8"/>
  <c r="C17" i="8"/>
  <c r="I47" i="8"/>
  <c r="G53" i="4"/>
  <c r="A28" i="4"/>
  <c r="A34" i="4"/>
  <c r="I48" i="4"/>
  <c r="F40" i="4"/>
  <c r="A40" i="4"/>
  <c r="I25" i="4"/>
  <c r="I31" i="4" s="1"/>
  <c r="C24" i="4"/>
  <c r="C23" i="4"/>
  <c r="I19" i="4"/>
  <c r="C18" i="4"/>
  <c r="C17" i="4"/>
  <c r="I47" i="4"/>
  <c r="D47" i="4" l="1"/>
  <c r="F52" i="4" s="1"/>
  <c r="I47" i="9"/>
  <c r="D47" i="9" s="1"/>
  <c r="F51" i="8"/>
  <c r="I51" i="8" s="1"/>
  <c r="F52" i="8"/>
  <c r="I52" i="8" s="1"/>
  <c r="F51" i="11"/>
  <c r="I51" i="11" s="1"/>
  <c r="F52" i="11"/>
  <c r="I52" i="11" s="1"/>
  <c r="C53" i="4"/>
  <c r="C51" i="4"/>
  <c r="I31" i="10"/>
  <c r="C51" i="10" s="1"/>
  <c r="C52" i="10" s="1"/>
  <c r="F54" i="10"/>
  <c r="I54" i="10" s="1"/>
  <c r="C53" i="10"/>
  <c r="F53" i="10"/>
  <c r="I47" i="10"/>
  <c r="D47" i="10" s="1"/>
  <c r="F51" i="4" l="1"/>
  <c r="I51" i="4" s="1"/>
  <c r="F51" i="10"/>
  <c r="I51" i="10" s="1"/>
  <c r="F52" i="10"/>
  <c r="I52" i="10" s="1"/>
  <c r="F51" i="9"/>
  <c r="I51" i="9" s="1"/>
  <c r="F52" i="9"/>
  <c r="I52" i="9" s="1"/>
  <c r="I56" i="11"/>
  <c r="I56" i="8"/>
  <c r="I59" i="8" s="1"/>
  <c r="F54" i="4"/>
  <c r="I54" i="4" s="1"/>
  <c r="F53" i="4"/>
  <c r="I53" i="4" s="1"/>
  <c r="C52" i="4"/>
  <c r="I52" i="4" s="1"/>
  <c r="I58" i="11"/>
  <c r="I58" i="8"/>
  <c r="I53" i="10"/>
  <c r="I56" i="9" l="1"/>
  <c r="I59" i="9" s="1"/>
  <c r="I58" i="9"/>
  <c r="I61" i="8"/>
  <c r="I56" i="10"/>
  <c r="I59" i="10" s="1"/>
  <c r="I58" i="4"/>
  <c r="I56" i="4"/>
  <c r="I59" i="4" s="1"/>
  <c r="I59" i="11"/>
  <c r="I61" i="11" s="1"/>
  <c r="I58" i="10"/>
  <c r="I61" i="9" l="1"/>
  <c r="I61" i="4"/>
  <c r="I6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POZZI Vincent</author>
  </authors>
  <commentList>
    <comment ref="A4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POZZI Vincent:</t>
        </r>
        <r>
          <rPr>
            <sz val="9"/>
            <color indexed="81"/>
            <rFont val="Tahoma"/>
            <family val="2"/>
          </rPr>
          <t xml:space="preserve">
L'indice FMOABE aurait du être publié le 31 mai mais il a été publié le 2 juin à cause de problèmes techniques INSEE liés aux innondations.</t>
        </r>
      </text>
    </comment>
  </commentList>
</comments>
</file>

<file path=xl/sharedStrings.xml><?xml version="1.0" encoding="utf-8"?>
<sst xmlns="http://schemas.openxmlformats.org/spreadsheetml/2006/main" count="2130" uniqueCount="694">
  <si>
    <t>Facture n°</t>
  </si>
  <si>
    <t>au</t>
  </si>
  <si>
    <r>
      <t xml:space="preserve">Coordonnées Producteur </t>
    </r>
    <r>
      <rPr>
        <b/>
        <sz val="7"/>
        <color indexed="12"/>
        <rFont val="Arial"/>
        <family val="2"/>
      </rPr>
      <t>(nom)</t>
    </r>
  </si>
  <si>
    <t>Coordonnées Acheteur EDF</t>
  </si>
  <si>
    <t>Détail adresse</t>
  </si>
  <si>
    <t>Code postal Commune</t>
  </si>
  <si>
    <t>Tél</t>
  </si>
  <si>
    <t>mail</t>
  </si>
  <si>
    <t>TVA intracommunautaire EDF :</t>
  </si>
  <si>
    <t>FR03552081317</t>
  </si>
  <si>
    <r>
      <t xml:space="preserve">Adresse du site de production </t>
    </r>
    <r>
      <rPr>
        <sz val="10"/>
        <rFont val="Arial"/>
        <family val="2"/>
      </rPr>
      <t>(si nécessaire)</t>
    </r>
  </si>
  <si>
    <r>
      <t>Adresse du paiement</t>
    </r>
    <r>
      <rPr>
        <sz val="10"/>
        <rFont val="Arial"/>
        <family val="2"/>
      </rPr>
      <t xml:space="preserve"> (si nécessaire)</t>
    </r>
  </si>
  <si>
    <t>Bénéficiaire - Détail adresse</t>
  </si>
  <si>
    <t xml:space="preserve">Compteur de production, ………………………………………………………… n° : </t>
  </si>
  <si>
    <t xml:space="preserve">Nouveau relevé du : </t>
  </si>
  <si>
    <t>Valeur du nouvel index (P1) :</t>
  </si>
  <si>
    <t xml:space="preserve">Ancien relevé du : </t>
  </si>
  <si>
    <t>Valeur de l'ancien index (P2) :</t>
  </si>
  <si>
    <t>Production (P1-P2) :</t>
  </si>
  <si>
    <t xml:space="preserve">Compteur de contrôle de non-consommation (vente en  totalité), …...…… n° : </t>
  </si>
  <si>
    <t>Valeur du nouvel index (A1) :</t>
  </si>
  <si>
    <t>Valeur de l'ancien index (A2) :</t>
  </si>
  <si>
    <t>Consommation Auxiliaires (A1-A2) :</t>
  </si>
  <si>
    <t>Production de kWh livrés (net des auxiliaires). Pnet = (P1-P2)-(A1-A2) :</t>
  </si>
  <si>
    <t>Valeur du coefficient L (*) :</t>
  </si>
  <si>
    <t>ICHTTS1</t>
  </si>
  <si>
    <t>Montant de la facture</t>
  </si>
  <si>
    <t>Production livrée en kWh, jusqu'au plafond</t>
  </si>
  <si>
    <t>au coût de (**)</t>
  </si>
  <si>
    <t>Soit un montant de :</t>
  </si>
  <si>
    <t>Production livrée en kWh, au-delà du plafond</t>
  </si>
  <si>
    <t>(*) : Si la mise en service industrielle est comprise dans la période annuelle de facturation, alors L=1.</t>
  </si>
  <si>
    <t>(**) : le tarif indiqué correspond à la valeur du tarif donné à l'article 5 du contrat indexé du coefficient L, en c€/kWh.</t>
  </si>
  <si>
    <t>Valeurs des indices aux dates indiquées ci-dessous</t>
  </si>
  <si>
    <t xml:space="preserve"> INSEE N° … du ….</t>
  </si>
  <si>
    <t>Contrats 97-07 et Biogaz</t>
  </si>
  <si>
    <t>valeur juillet 04</t>
  </si>
  <si>
    <t>104,3 (juillet 04)</t>
  </si>
  <si>
    <t>connue en janvier 05</t>
  </si>
  <si>
    <t>104,8 (sept.04)</t>
  </si>
  <si>
    <t>127,1 (sept.04)</t>
  </si>
  <si>
    <t>connue en janvier 06</t>
  </si>
  <si>
    <t>108,3 (sept.05)</t>
  </si>
  <si>
    <t>130,8 (sept.05)</t>
  </si>
  <si>
    <t>connue en janvier 07</t>
  </si>
  <si>
    <t>111,3 (sept.06)</t>
  </si>
  <si>
    <t>134,5 (sept.06)</t>
  </si>
  <si>
    <t>connue en janvier 08</t>
  </si>
  <si>
    <t>114,3 (sept.07)</t>
  </si>
  <si>
    <t>138,1 (sept.07)</t>
  </si>
  <si>
    <t>connue en janvier 09</t>
  </si>
  <si>
    <t>122 (août 08)</t>
  </si>
  <si>
    <t>142,6 (sept. 08)</t>
  </si>
  <si>
    <t>connue en janvier 10</t>
  </si>
  <si>
    <t>105,9 (août 09)</t>
  </si>
  <si>
    <t xml:space="preserve">99,4 (oct.09) </t>
  </si>
  <si>
    <r>
      <t xml:space="preserve"> </t>
    </r>
    <r>
      <rPr>
        <b/>
        <sz val="11"/>
        <rFont val="Times New Roman"/>
        <family val="1"/>
      </rPr>
      <t xml:space="preserve">TCH             </t>
    </r>
  </si>
  <si>
    <t xml:space="preserve"> PPEI val.définitive</t>
  </si>
  <si>
    <t>Contrats loi du 10/02/2000</t>
  </si>
  <si>
    <t>valeur juillet 2004</t>
  </si>
  <si>
    <t>connue au 01/01/05</t>
  </si>
  <si>
    <t>126,6 (août 04)</t>
  </si>
  <si>
    <t>connue au 01/01/06</t>
  </si>
  <si>
    <t>n°368 du 23/12/05</t>
  </si>
  <si>
    <t>107,7 (août 05)</t>
  </si>
  <si>
    <t>n°346 du 02/12/05</t>
  </si>
  <si>
    <t>130,5 (août 05)</t>
  </si>
  <si>
    <t>connue au 01/01/07</t>
  </si>
  <si>
    <t>n° 385 du 22/12/06</t>
  </si>
  <si>
    <t>112,0 (août 06)</t>
  </si>
  <si>
    <t>n° 361 du 01/12/06</t>
  </si>
  <si>
    <t>134,3 (août 06)</t>
  </si>
  <si>
    <t>connue au 01/01/08</t>
  </si>
  <si>
    <t>n° 364 du 21/12/07</t>
  </si>
  <si>
    <t>113,9 (août 07)</t>
  </si>
  <si>
    <t>n° 347 du 07/12/07</t>
  </si>
  <si>
    <t>137,9 (août 07)</t>
  </si>
  <si>
    <t>connue au 01/01/09</t>
  </si>
  <si>
    <t>n°  du 22/12/2008</t>
  </si>
  <si>
    <t>122,0 (août.08)</t>
  </si>
  <si>
    <t>n° 329 du 05/12/2008</t>
  </si>
  <si>
    <t>142,5 (août 08)</t>
  </si>
  <si>
    <t>connue au 01/01/10</t>
  </si>
  <si>
    <t>99,4 (juil. 09)</t>
  </si>
  <si>
    <t>JO 29/01/2004</t>
  </si>
  <si>
    <t>Moniteur du 06/02/2004</t>
  </si>
  <si>
    <t>n° 64 du 25/02/2004</t>
  </si>
  <si>
    <t>n° 66 du 27/02/2004</t>
  </si>
  <si>
    <t>Moniteur du 05/03/2004</t>
  </si>
  <si>
    <t>n° 94 du 23/03/2004</t>
  </si>
  <si>
    <t>n°96 du 30/03/2004</t>
  </si>
  <si>
    <t>n° 106 du 05/04/2004</t>
  </si>
  <si>
    <t>n° 125 du 23/04/2004</t>
  </si>
  <si>
    <t>n° 130 du 30/04/2004</t>
  </si>
  <si>
    <t>n°133 du 03/05/04</t>
  </si>
  <si>
    <t>n° 161 du 25/05/2004</t>
  </si>
  <si>
    <t>n° 167 du 28/05/2004</t>
  </si>
  <si>
    <t>n°169 du 01/06/04</t>
  </si>
  <si>
    <t>n° 191 du 23/06/2004</t>
  </si>
  <si>
    <t>n° 193 du 29/06/2004</t>
  </si>
  <si>
    <t>n°204 du 05/07/04</t>
  </si>
  <si>
    <t>n° 221 du 23/07/2004</t>
  </si>
  <si>
    <t>n° 226 du 28/07/2004</t>
  </si>
  <si>
    <t>n° 254 du 24/08/2004</t>
  </si>
  <si>
    <t>n°263 du 03/09/04</t>
  </si>
  <si>
    <t>n° 276 du 23/09/2004</t>
  </si>
  <si>
    <t>n° 278 du 28/09/2004</t>
  </si>
  <si>
    <t>n°291 du 05/10/04</t>
  </si>
  <si>
    <t>n° 307 du 22/10/2004</t>
  </si>
  <si>
    <t>n° 309 du 26/10/2004</t>
  </si>
  <si>
    <t>n°307 du 22/10/2004</t>
  </si>
  <si>
    <t>n°309 du 26/10/2004</t>
  </si>
  <si>
    <t>n°317 du 02/11/04</t>
  </si>
  <si>
    <t>n° 339 du 19/11/2004</t>
  </si>
  <si>
    <t>n° 343 du 26/11/2004</t>
  </si>
  <si>
    <t>n°357 du 06/12/04</t>
  </si>
  <si>
    <t>n° 374 du 22/12/2004</t>
  </si>
  <si>
    <t>n° 375 du 22/12/2004</t>
  </si>
  <si>
    <t>n°8 du 10/01/05</t>
  </si>
  <si>
    <t>n° 22 du 21/01/2005</t>
  </si>
  <si>
    <t>n° 32 du 28/01/2005</t>
  </si>
  <si>
    <t>n°44 du 07/02/05</t>
  </si>
  <si>
    <t>n° 60 du 22/02/2005</t>
  </si>
  <si>
    <t>n° 63 du 25/02/2005</t>
  </si>
  <si>
    <t>n°70 du 01/03/05</t>
  </si>
  <si>
    <t>n° 82 du 15/03/2005</t>
  </si>
  <si>
    <t>n° 94 du 29/03/05</t>
  </si>
  <si>
    <t>n°108 du 08/04/05</t>
  </si>
  <si>
    <t>n° 114 du 13/04/2005</t>
  </si>
  <si>
    <t>n°123 du 27/04/05</t>
  </si>
  <si>
    <t>n°134 du 02/05/05</t>
  </si>
  <si>
    <t>n° 147 du 13/05/2005</t>
  </si>
  <si>
    <t>n°157 du 27/05/05</t>
  </si>
  <si>
    <t xml:space="preserve">n°167 du 03/06/05 </t>
  </si>
  <si>
    <t>n° 176 du 14/06/2005</t>
  </si>
  <si>
    <t>n°187 du 29/06/05</t>
  </si>
  <si>
    <t xml:space="preserve">n°199 du 05/07/05 </t>
  </si>
  <si>
    <t>n° 210 du 13/07/2005</t>
  </si>
  <si>
    <t>n°222 du 28/07/05</t>
  </si>
  <si>
    <t>n° 238 du 12/08/05</t>
  </si>
  <si>
    <t>n°253 du 05/09/05</t>
  </si>
  <si>
    <t>n° 260 du 13/09/05</t>
  </si>
  <si>
    <t>n°272 du 29/09/05</t>
  </si>
  <si>
    <t>n°285 du 05/10/05</t>
  </si>
  <si>
    <t>n° 291 du 13/10/2005</t>
  </si>
  <si>
    <t>n° 291 du 13/10/05</t>
  </si>
  <si>
    <t>n° 309 du 28/10/05</t>
  </si>
  <si>
    <t>Calcul du "L"</t>
  </si>
  <si>
    <t>connue au 01/11/05</t>
  </si>
  <si>
    <t>n°316 du 04/11/05</t>
  </si>
  <si>
    <t>n° 323 du 10/11/05</t>
  </si>
  <si>
    <t>n°339 du 29/11/05</t>
  </si>
  <si>
    <t>n° 354 du 13/12/05</t>
  </si>
  <si>
    <t>n°11 du 09/01/06</t>
  </si>
  <si>
    <t>n° 21 du 13/01/06</t>
  </si>
  <si>
    <t>n°41 du 31/01/06</t>
  </si>
  <si>
    <t>n° 48 du 03/02/06</t>
  </si>
  <si>
    <t>n° 61 du 21/02/06</t>
  </si>
  <si>
    <t>n° 71 du 28/02/06</t>
  </si>
  <si>
    <t>n° 74 du 01/03/06</t>
  </si>
  <si>
    <t>n° 87 du 14/03/06</t>
  </si>
  <si>
    <t>n°102 du 30/03/06</t>
  </si>
  <si>
    <t>n°114 du 05/04/06</t>
  </si>
  <si>
    <t>n° 123 du 13/04/06</t>
  </si>
  <si>
    <t>n°137 du 28/04/2006</t>
  </si>
  <si>
    <t>n° 142 du 02/05/2006</t>
  </si>
  <si>
    <t>n° 154 du 12/05/06</t>
  </si>
  <si>
    <t>n° … du 31/05/2006</t>
  </si>
  <si>
    <t>n° 172 du 31/05/2006</t>
  </si>
  <si>
    <t>n° 180 du 06/06/2006</t>
  </si>
  <si>
    <t>n° 185 du 14/06/06</t>
  </si>
  <si>
    <t>n° 201 du 30/06/2006</t>
  </si>
  <si>
    <t>n° 215 du 07/07/2006</t>
  </si>
  <si>
    <t>n° 221 du 13/07/2006</t>
  </si>
  <si>
    <t>n° 237 du 28/07/2006</t>
  </si>
  <si>
    <t>n° 253 du 11/08/2006</t>
  </si>
  <si>
    <t>n° 266 du 05/09/2006</t>
  </si>
  <si>
    <t>n° 274 du 13/09/2006</t>
  </si>
  <si>
    <t>n° 291 du 29/09/2006</t>
  </si>
  <si>
    <t>n° 303 du 06/10/2006</t>
  </si>
  <si>
    <t>n° 308 du 13/10/2006</t>
  </si>
  <si>
    <t>connue au 01/11/06</t>
  </si>
  <si>
    <t>n° 327 du 31/10/2006</t>
  </si>
  <si>
    <t>n° 335 du 08/11/2006</t>
  </si>
  <si>
    <t>n°339 du 10/11/2006</t>
  </si>
  <si>
    <t>n° 360 du 30/11/2006</t>
  </si>
  <si>
    <t>n° 361 du 01/12/2006</t>
  </si>
  <si>
    <t>n° 372 du 13/12/2006</t>
  </si>
  <si>
    <t>n° 385 du 22/12/2006</t>
  </si>
  <si>
    <t>n° 9 du 08/01/2007</t>
  </si>
  <si>
    <t>n° 13 du 12/01/2007</t>
  </si>
  <si>
    <t>n° 38 du 31/01/2007</t>
  </si>
  <si>
    <t>n° 41 du 05/02/2007</t>
  </si>
  <si>
    <t>n° 58 du 21/02/2007</t>
  </si>
  <si>
    <t>n° 70 du 01/03/2007</t>
  </si>
  <si>
    <t>n° 72 du 02/03/2007</t>
  </si>
  <si>
    <t>n° 81 du 14/03/2007</t>
  </si>
  <si>
    <t>n° 97 du 30/03/2007</t>
  </si>
  <si>
    <t>n° 115 du 11/04/2007</t>
  </si>
  <si>
    <t>n° 118 du 13/04/2007</t>
  </si>
  <si>
    <t>n° 132 du 27/04/2007</t>
  </si>
  <si>
    <t>n°142 du 09/05/2007</t>
  </si>
  <si>
    <t xml:space="preserve">   n° 148 du 15/05/2007</t>
  </si>
  <si>
    <t>n° 165 du 31/05/2007</t>
  </si>
  <si>
    <t>n° 169 du 04/06/2007</t>
  </si>
  <si>
    <t xml:space="preserve">   n° 177 du 13/06/2007</t>
  </si>
  <si>
    <t>n° 194 du 29/06/2007</t>
  </si>
  <si>
    <t>n° 206 du 09/07/2007</t>
  </si>
  <si>
    <t xml:space="preserve">   n° 211 du 13/07/2007</t>
  </si>
  <si>
    <t>n° 226 du 30/07/2007</t>
  </si>
  <si>
    <t>14-aout-2007</t>
  </si>
  <si>
    <t xml:space="preserve">   n° 240 du 14/08/2007</t>
  </si>
  <si>
    <t>n° 256 du 07/09/2007</t>
  </si>
  <si>
    <t xml:space="preserve">   n° 260 du 13/09/2007</t>
  </si>
  <si>
    <t>n°...  du 28/09/2007</t>
  </si>
  <si>
    <t>n° 289 du 08/10/2007</t>
  </si>
  <si>
    <t xml:space="preserve">   n° 293 du 12/10/2007</t>
  </si>
  <si>
    <t>connue au 01/11/07</t>
  </si>
  <si>
    <t>n° 312 du 31/10/2007</t>
  </si>
  <si>
    <t>n° 321 du 09/11/2007</t>
  </si>
  <si>
    <t xml:space="preserve">   n° 322 du 13/11/2007</t>
  </si>
  <si>
    <t>n° 341 du 03/12/2007</t>
  </si>
  <si>
    <t>n° 347 du 07/12/2007</t>
  </si>
  <si>
    <t xml:space="preserve">   n° 354 du 13/12/2007</t>
  </si>
  <si>
    <t>n° 364 du 21/12/2007</t>
  </si>
  <si>
    <t>n° 11 du 09/01/2008</t>
  </si>
  <si>
    <t xml:space="preserve">   n° 16 du 15/01/2008</t>
  </si>
  <si>
    <t>n° 36 du 31/01/2008</t>
  </si>
  <si>
    <t>n° 41 du 08/02/2008</t>
  </si>
  <si>
    <t xml:space="preserve">   n° 54 du 21/02/2008</t>
  </si>
  <si>
    <t>n° 62 du 28/02/2008</t>
  </si>
  <si>
    <t>n° 70 du 07/03/2008</t>
  </si>
  <si>
    <t xml:space="preserve">   n° 75 du 12/03/2008</t>
  </si>
  <si>
    <t>n° 94 du 31/03/2008</t>
  </si>
  <si>
    <t>n° 105 du 10/04/2008</t>
  </si>
  <si>
    <r>
      <t xml:space="preserve">  </t>
    </r>
    <r>
      <rPr>
        <b/>
        <sz val="9"/>
        <rFont val="Times New Roman"/>
        <family val="1"/>
      </rPr>
      <t xml:space="preserve"> n° 107 du 15/04/2008</t>
    </r>
  </si>
  <si>
    <t xml:space="preserve"> n° 107 du 15/04/2008</t>
  </si>
  <si>
    <t>n° 124 du 02/05/2008</t>
  </si>
  <si>
    <t>n° 126 du 06/05/2008</t>
  </si>
  <si>
    <t xml:space="preserve"> n° 135 du 14/05/2008</t>
  </si>
  <si>
    <t>n° 153 du 30/05/2008</t>
  </si>
  <si>
    <t>n° 158 du 05/06/2008</t>
  </si>
  <si>
    <t xml:space="preserve"> n° 165 du 11/06/2008</t>
  </si>
  <si>
    <t>n° 181 du 27/06/2008</t>
  </si>
  <si>
    <t>n° 194 du 09/07/2008</t>
  </si>
  <si>
    <t xml:space="preserve"> n° 198 du 16/07/2008</t>
  </si>
  <si>
    <t>n° 216 du 29/07/2008</t>
  </si>
  <si>
    <t>12-aout-08</t>
  </si>
  <si>
    <t xml:space="preserve"> n° 225  du 12/08/2008</t>
  </si>
  <si>
    <t>n° 240 du 09/09/2008</t>
  </si>
  <si>
    <t xml:space="preserve"> n° 245  du 12/09/2008</t>
  </si>
  <si>
    <t>n° 260 du 30/09/2008</t>
  </si>
  <si>
    <t>n° 267 du 06/10/2008</t>
  </si>
  <si>
    <t xml:space="preserve"> n° 275 du 14/10/2008</t>
  </si>
  <si>
    <t>n° 260  du 30/09/2008</t>
  </si>
  <si>
    <t>connue au 01/11/08</t>
  </si>
  <si>
    <t>n° 292 du 30/10/2008</t>
  </si>
  <si>
    <t>n° 298 du 06/11/2008</t>
  </si>
  <si>
    <t xml:space="preserve"> n° 304 du 13/11/2008</t>
  </si>
  <si>
    <t>n° 321 du 28/11/2008</t>
  </si>
  <si>
    <t xml:space="preserve"> n°  du 16/12/2008</t>
  </si>
  <si>
    <t xml:space="preserve"> n° 337 du 16/12/2008</t>
  </si>
  <si>
    <t>n° 348 du 22/12/2008</t>
  </si>
  <si>
    <t>n° 7 du 08/01/2009</t>
  </si>
  <si>
    <t xml:space="preserve"> n° 13 du 14/01/2009</t>
  </si>
  <si>
    <t>n° 36 du 04/02/2009</t>
  </si>
  <si>
    <t>n° 41 du 09/02/2009</t>
  </si>
  <si>
    <t>n° 50 du 20/02/2009</t>
  </si>
  <si>
    <t>n° 65 du 05/03/2009</t>
  </si>
  <si>
    <t>n° 70 du 09/03/2009</t>
  </si>
  <si>
    <t>n° 73 du 12/03/2009</t>
  </si>
  <si>
    <t>Dates valeurs</t>
  </si>
  <si>
    <t>INSEE N° … du …</t>
  </si>
  <si>
    <t>TCH</t>
  </si>
  <si>
    <t xml:space="preserve">CHANGEMENT DE REFERENCE DE L'INDICE PPEI </t>
  </si>
  <si>
    <t>INSEE N°.. Du..</t>
  </si>
  <si>
    <t>n° du 02/04/2009</t>
  </si>
  <si>
    <t>n° 98 du 07/04/2009</t>
  </si>
  <si>
    <t>n°  du 10/04/2009</t>
  </si>
  <si>
    <t>n°121 du 30/04/2009</t>
  </si>
  <si>
    <t>n°  du 13/05/2009</t>
  </si>
  <si>
    <t>n°149 du 02/06/2009</t>
  </si>
  <si>
    <t>n° 160 du 12/06/2009</t>
  </si>
  <si>
    <t>n°176 du 30/06/2009</t>
  </si>
  <si>
    <t>Chgt de référence de l'indice ICHTTS1</t>
  </si>
  <si>
    <t>n° 178 du 03/07/2009</t>
  </si>
  <si>
    <t>n° 189 du 16/07/2009</t>
  </si>
  <si>
    <t>n°206  du 29/07/2009</t>
  </si>
  <si>
    <t>n° 217 du 12/08/2009</t>
  </si>
  <si>
    <t>n° 236 du 15/09/2009</t>
  </si>
  <si>
    <t>n°251  du 29/09/2009</t>
  </si>
  <si>
    <t>n° 255 du 02/10/2009</t>
  </si>
  <si>
    <t>n° 265 du 13/10/2009</t>
  </si>
  <si>
    <t>connue au 01/11/09</t>
  </si>
  <si>
    <t>n°281  du 30/10/2009</t>
  </si>
  <si>
    <t>du 13/11/2009</t>
  </si>
  <si>
    <t>du 30/10/2009</t>
  </si>
  <si>
    <t>du 02/10/2009</t>
  </si>
  <si>
    <t>du 30/11/2009</t>
  </si>
  <si>
    <t>du 15/12/2009</t>
  </si>
  <si>
    <t>du 22/12/2009</t>
  </si>
  <si>
    <t>du 07/01/2010</t>
  </si>
  <si>
    <t>du 13/01/2010</t>
  </si>
  <si>
    <t>du 01/02/2010</t>
  </si>
  <si>
    <t>du 23/02/2010</t>
  </si>
  <si>
    <t>du 25/02/2010</t>
  </si>
  <si>
    <t>du 16/03/2010</t>
  </si>
  <si>
    <t>du 31/03/2010</t>
  </si>
  <si>
    <t>du 07/04/2010</t>
  </si>
  <si>
    <t>du 13/04/2010</t>
  </si>
  <si>
    <t>du 30/04/2010</t>
  </si>
  <si>
    <t>du 12/05/2010</t>
  </si>
  <si>
    <t>du 01/06/2010</t>
  </si>
  <si>
    <t>du 11/06/2010</t>
  </si>
  <si>
    <t>du 01/07/2010</t>
  </si>
  <si>
    <t>du 07/07/2010</t>
  </si>
  <si>
    <t>du 13/07/2010</t>
  </si>
  <si>
    <t>du 29/07/2010</t>
  </si>
  <si>
    <t>du 13/08/2010</t>
  </si>
  <si>
    <t>du 14/09/2010</t>
  </si>
  <si>
    <t>du 30/09/2010</t>
  </si>
  <si>
    <t>du 06/10/2010</t>
  </si>
  <si>
    <t>du 13/10/2010</t>
  </si>
  <si>
    <t>connue au 01/11/10</t>
  </si>
  <si>
    <t>du 28/10/2010</t>
  </si>
  <si>
    <t>du 10/11/2010</t>
  </si>
  <si>
    <t>du 14/12/2010</t>
  </si>
  <si>
    <t>du 06/01/2011</t>
  </si>
  <si>
    <t>du 13/01/2011</t>
  </si>
  <si>
    <t>du 23/02/2011</t>
  </si>
  <si>
    <t>du 15/03/2011</t>
  </si>
  <si>
    <t>du 07/04/2011</t>
  </si>
  <si>
    <t>du 13/04/2011</t>
  </si>
  <si>
    <t>du 12/05/2011</t>
  </si>
  <si>
    <t>du 15/06/2011</t>
  </si>
  <si>
    <t>du 07/07/2011</t>
  </si>
  <si>
    <t>du 12/07/2011</t>
  </si>
  <si>
    <t>du 12/08/2011</t>
  </si>
  <si>
    <t>du 13/09/2011</t>
  </si>
  <si>
    <t>du 05/10/2011</t>
  </si>
  <si>
    <t>du 12/10/2011</t>
  </si>
  <si>
    <t>connue au 01/11/11</t>
  </si>
  <si>
    <t>du 10/11/2011</t>
  </si>
  <si>
    <t>du 13/12/2011</t>
  </si>
  <si>
    <t>du 09/01/2012</t>
  </si>
  <si>
    <t>du 12/01/2012</t>
  </si>
  <si>
    <t>du 22/02/2012</t>
  </si>
  <si>
    <t>du 13/03/2012</t>
  </si>
  <si>
    <t>du 03/04/2012</t>
  </si>
  <si>
    <t>du 12/04/2012</t>
  </si>
  <si>
    <t>du 15/05/2012</t>
  </si>
  <si>
    <t>du 13/06/2012</t>
  </si>
  <si>
    <t>du 02/07/2012</t>
  </si>
  <si>
    <t>du 12/07/2012</t>
  </si>
  <si>
    <t>du 14/08/2012</t>
  </si>
  <si>
    <t>du 12/09/2012</t>
  </si>
  <si>
    <t>du 05/10/2012</t>
  </si>
  <si>
    <t>du 11/10/2012</t>
  </si>
  <si>
    <t>connue au 01/11/12</t>
  </si>
  <si>
    <t>du 14/11/2012</t>
  </si>
  <si>
    <t>du 12/12/2012</t>
  </si>
  <si>
    <t>du 10/01/2013</t>
  </si>
  <si>
    <t>du 11/01/2013</t>
  </si>
  <si>
    <t>du 20/02/2013</t>
  </si>
  <si>
    <t>du 13/03/2013</t>
  </si>
  <si>
    <t>du 09/04/2013</t>
  </si>
  <si>
    <t>du 11/04/2013</t>
  </si>
  <si>
    <t>du 15/05/2013</t>
  </si>
  <si>
    <t>du 12/06/2013</t>
  </si>
  <si>
    <t>du 09/07/2013</t>
  </si>
  <si>
    <t>du 11/07/2013</t>
  </si>
  <si>
    <t>du 14/08/2013</t>
  </si>
  <si>
    <t>du 12/09/2013</t>
  </si>
  <si>
    <t>du 08/10/2013</t>
  </si>
  <si>
    <t>du 15/10/2013</t>
  </si>
  <si>
    <t>connue au 01/11/13</t>
  </si>
  <si>
    <t>du 14/11/2013</t>
  </si>
  <si>
    <t>du 12/12/2013</t>
  </si>
  <si>
    <t>du 10/01/2014</t>
  </si>
  <si>
    <t>du 14/01/2014</t>
  </si>
  <si>
    <t>du 20/02/2014</t>
  </si>
  <si>
    <t>du 13/03/2014</t>
  </si>
  <si>
    <t>124,03</t>
  </si>
  <si>
    <t>127,13</t>
  </si>
  <si>
    <t>131,20</t>
  </si>
  <si>
    <t>S06</t>
  </si>
  <si>
    <t>S10</t>
  </si>
  <si>
    <t>S11</t>
  </si>
  <si>
    <t>Type contrat</t>
  </si>
  <si>
    <t>CALCUL S01 - S10 - S11</t>
  </si>
  <si>
    <t xml:space="preserve">Type contrat : </t>
  </si>
  <si>
    <t xml:space="preserve">Période de facturation du : </t>
  </si>
  <si>
    <t xml:space="preserve">Contrat d'achat photovoltaïque n° : </t>
  </si>
  <si>
    <t xml:space="preserve">Emise le : </t>
  </si>
  <si>
    <t>du 10/04/2014</t>
  </si>
  <si>
    <t>du 14/05/2014</t>
  </si>
  <si>
    <t>du 12/06/2014</t>
  </si>
  <si>
    <t>du 07/04/2014</t>
  </si>
  <si>
    <t>du 08/07/2014</t>
  </si>
  <si>
    <t>du 10/07/2014</t>
  </si>
  <si>
    <t>du 13/08/2014</t>
  </si>
  <si>
    <t>du 11/09/2014</t>
  </si>
  <si>
    <t>du 07/10/2014</t>
  </si>
  <si>
    <t>du 14/10/2014</t>
  </si>
  <si>
    <t>connue au 01/11/14</t>
  </si>
  <si>
    <t>du 13/11/2014</t>
  </si>
  <si>
    <t>du 11/12/2014</t>
  </si>
  <si>
    <t>du 09/01/2015</t>
  </si>
  <si>
    <t>du 14/01/2015</t>
  </si>
  <si>
    <r>
      <t>N° SIRET (</t>
    </r>
    <r>
      <rPr>
        <sz val="8"/>
        <rFont val="Arial"/>
        <family val="2"/>
      </rPr>
      <t>autre que Particulier)</t>
    </r>
  </si>
  <si>
    <t xml:space="preserve">Montant Total HT : </t>
  </si>
  <si>
    <t xml:space="preserve">Montant Total TTC : </t>
  </si>
  <si>
    <t>Montant OM :</t>
  </si>
  <si>
    <t>TAUX OCTROI DE MER (%)</t>
  </si>
  <si>
    <t>ICHT-rev-T</t>
  </si>
  <si>
    <t>FMOABE00000005M</t>
  </si>
  <si>
    <t>FMOABE00000005Mo</t>
  </si>
  <si>
    <t>ICHT-rev-To</t>
  </si>
  <si>
    <t>Montant TGCA :</t>
  </si>
  <si>
    <t>TAUX TGCA</t>
  </si>
  <si>
    <t>du 19/02/2015</t>
  </si>
  <si>
    <r>
      <t>Taux TGCA</t>
    </r>
    <r>
      <rPr>
        <sz val="7"/>
        <color indexed="30"/>
        <rFont val="Arial"/>
        <family val="2"/>
      </rPr>
      <t xml:space="preserve"> (Saint-Martin uniquement)</t>
    </r>
    <r>
      <rPr>
        <sz val="9"/>
        <rFont val="Arial"/>
        <family val="2"/>
      </rPr>
      <t xml:space="preserve"> : </t>
    </r>
  </si>
  <si>
    <t>du 12/03/2015</t>
  </si>
  <si>
    <t>du 08/04/2015</t>
  </si>
  <si>
    <t>du 15/04/2015</t>
  </si>
  <si>
    <t>du 13/05/2015</t>
  </si>
  <si>
    <t>du 11/06/2015</t>
  </si>
  <si>
    <t>du 08/07/2015</t>
  </si>
  <si>
    <t>du 15/07/2015</t>
  </si>
  <si>
    <t>du 14/10/2015</t>
  </si>
  <si>
    <t>du 07/10/2015</t>
  </si>
  <si>
    <t>du 13/08/2015</t>
  </si>
  <si>
    <t>du 15/09/2015</t>
  </si>
  <si>
    <r>
      <t>Taux OCTROI DE MER</t>
    </r>
    <r>
      <rPr>
        <sz val="7"/>
        <color indexed="30"/>
        <rFont val="Arial"/>
        <family val="2"/>
      </rPr>
      <t xml:space="preserve"> (pour entreprises assujetties)</t>
    </r>
    <r>
      <rPr>
        <sz val="9"/>
        <rFont val="Arial"/>
        <family val="2"/>
      </rPr>
      <t xml:space="preserve"> : </t>
    </r>
  </si>
  <si>
    <r>
      <t xml:space="preserve">Plafond annuel de l'énergie livrée, donné à l'article 5 du contrat </t>
    </r>
    <r>
      <rPr>
        <b/>
        <sz val="8"/>
        <color theme="4"/>
        <rFont val="Arial"/>
        <family val="2"/>
      </rPr>
      <t>(en kWh)</t>
    </r>
    <r>
      <rPr>
        <b/>
        <sz val="8"/>
        <rFont val="Arial"/>
        <family val="2"/>
      </rPr>
      <t xml:space="preserve"> : </t>
    </r>
  </si>
  <si>
    <r>
      <t xml:space="preserve">Puissance-crête du générateur, donnée à l'article 2.3 du contrat </t>
    </r>
    <r>
      <rPr>
        <b/>
        <sz val="8"/>
        <color theme="4"/>
        <rFont val="Arial"/>
        <family val="2"/>
      </rPr>
      <t>(en kWc)</t>
    </r>
    <r>
      <rPr>
        <b/>
        <sz val="8"/>
        <rFont val="Arial"/>
        <family val="2"/>
      </rPr>
      <t xml:space="preserve"> : </t>
    </r>
  </si>
  <si>
    <r>
      <t xml:space="preserve">Date d'effet du contrat d'achat, donnée à l'article 9 du contrat </t>
    </r>
    <r>
      <rPr>
        <b/>
        <sz val="8"/>
        <color theme="4"/>
        <rFont val="Arial"/>
        <family val="2"/>
      </rPr>
      <t>(jj/mm/aaaa)</t>
    </r>
    <r>
      <rPr>
        <b/>
        <sz val="8"/>
        <rFont val="Arial"/>
        <family val="2"/>
      </rPr>
      <t xml:space="preserve"> : </t>
    </r>
  </si>
  <si>
    <r>
      <t xml:space="preserve"> </t>
    </r>
    <r>
      <rPr>
        <b/>
        <sz val="11"/>
        <rFont val="Times New Roman"/>
        <family val="1"/>
      </rPr>
      <t xml:space="preserve">TCH    
</t>
    </r>
    <r>
      <rPr>
        <b/>
        <sz val="11"/>
        <color indexed="10"/>
        <rFont val="Times New Roman"/>
        <family val="1"/>
      </rPr>
      <t xml:space="preserve">base 2015  </t>
    </r>
    <r>
      <rPr>
        <b/>
        <sz val="11"/>
        <rFont val="Times New Roman"/>
        <family val="1"/>
      </rPr>
      <t xml:space="preserve">     </t>
    </r>
    <r>
      <rPr>
        <sz val="11"/>
        <rFont val="Times New Roman"/>
        <family val="1"/>
      </rPr>
      <t>(</t>
    </r>
    <r>
      <rPr>
        <b/>
        <sz val="11"/>
        <rFont val="Times New Roman"/>
        <family val="1"/>
      </rPr>
      <t>T</t>
    </r>
    <r>
      <rPr>
        <sz val="11"/>
        <rFont val="Times New Roman"/>
        <family val="1"/>
      </rPr>
      <t xml:space="preserve">ransports, </t>
    </r>
    <r>
      <rPr>
        <b/>
        <sz val="11"/>
        <rFont val="Times New Roman"/>
        <family val="1"/>
      </rPr>
      <t>C</t>
    </r>
    <r>
      <rPr>
        <sz val="11"/>
        <rFont val="Times New Roman"/>
        <family val="1"/>
      </rPr>
      <t xml:space="preserve">ommunications et </t>
    </r>
    <r>
      <rPr>
        <b/>
        <sz val="11"/>
        <rFont val="Times New Roman"/>
        <family val="1"/>
      </rPr>
      <t>H</t>
    </r>
    <r>
      <rPr>
        <sz val="11"/>
        <rFont val="Times New Roman"/>
        <family val="1"/>
      </rPr>
      <t xml:space="preserve">ôtellerie) </t>
    </r>
    <r>
      <rPr>
        <b/>
        <sz val="11"/>
        <rFont val="Times New Roman"/>
        <family val="1"/>
      </rPr>
      <t xml:space="preserve">  </t>
    </r>
    <r>
      <rPr>
        <b/>
        <sz val="9"/>
        <color indexed="14"/>
        <rFont val="Times New Roman"/>
        <family val="1"/>
      </rPr>
      <t>Identifiant 001763861</t>
    </r>
  </si>
  <si>
    <r>
      <t xml:space="preserve"> </t>
    </r>
    <r>
      <rPr>
        <b/>
        <sz val="11"/>
        <rFont val="Times New Roman"/>
        <family val="1"/>
      </rPr>
      <t xml:space="preserve">TCH     
</t>
    </r>
    <r>
      <rPr>
        <b/>
        <sz val="11"/>
        <color indexed="10"/>
        <rFont val="Times New Roman"/>
        <family val="1"/>
      </rPr>
      <t>base 1998</t>
    </r>
    <r>
      <rPr>
        <b/>
        <sz val="11"/>
        <rFont val="Times New Roman"/>
        <family val="1"/>
      </rPr>
      <t xml:space="preserve">      </t>
    </r>
    <r>
      <rPr>
        <sz val="11"/>
        <rFont val="Times New Roman"/>
        <family val="1"/>
      </rPr>
      <t>(</t>
    </r>
    <r>
      <rPr>
        <b/>
        <sz val="11"/>
        <rFont val="Times New Roman"/>
        <family val="1"/>
      </rPr>
      <t>T</t>
    </r>
    <r>
      <rPr>
        <sz val="11"/>
        <rFont val="Times New Roman"/>
        <family val="1"/>
      </rPr>
      <t xml:space="preserve">ransports, </t>
    </r>
    <r>
      <rPr>
        <b/>
        <sz val="11"/>
        <rFont val="Times New Roman"/>
        <family val="1"/>
      </rPr>
      <t>C</t>
    </r>
    <r>
      <rPr>
        <sz val="11"/>
        <rFont val="Times New Roman"/>
        <family val="1"/>
      </rPr>
      <t xml:space="preserve">ommunications et </t>
    </r>
    <r>
      <rPr>
        <b/>
        <sz val="11"/>
        <rFont val="Times New Roman"/>
        <family val="1"/>
      </rPr>
      <t>H</t>
    </r>
    <r>
      <rPr>
        <sz val="11"/>
        <rFont val="Times New Roman"/>
        <family val="1"/>
      </rPr>
      <t xml:space="preserve">ôtellerie) </t>
    </r>
    <r>
      <rPr>
        <b/>
        <sz val="11"/>
        <rFont val="Times New Roman"/>
        <family val="1"/>
      </rPr>
      <t xml:space="preserve">  </t>
    </r>
    <r>
      <rPr>
        <b/>
        <sz val="9"/>
        <color indexed="14"/>
        <rFont val="Times New Roman"/>
        <family val="1"/>
      </rPr>
      <t>Identifiant 0867353</t>
    </r>
    <r>
      <rPr>
        <b/>
        <sz val="11"/>
        <rFont val="Times New Roman"/>
        <family val="1"/>
      </rPr>
      <t xml:space="preserve">      </t>
    </r>
  </si>
  <si>
    <r>
      <t>FMOABE00000005M</t>
    </r>
    <r>
      <rPr>
        <b/>
        <sz val="11"/>
        <rFont val="Times New Roman"/>
        <family val="1"/>
      </rPr>
      <t xml:space="preserve">  val.définitive             </t>
    </r>
    <r>
      <rPr>
        <b/>
        <sz val="11"/>
        <color indexed="10"/>
        <rFont val="Times New Roman"/>
        <family val="1"/>
      </rPr>
      <t>base 2010</t>
    </r>
    <r>
      <rPr>
        <b/>
        <sz val="11"/>
        <rFont val="Times New Roman"/>
        <family val="1"/>
      </rPr>
      <t xml:space="preserve">         </t>
    </r>
    <r>
      <rPr>
        <sz val="9"/>
        <rFont val="Times New Roman"/>
        <family val="1"/>
      </rPr>
      <t>(</t>
    </r>
    <r>
      <rPr>
        <b/>
        <sz val="9"/>
        <rFont val="Times New Roman"/>
        <family val="1"/>
      </rPr>
      <t>P</t>
    </r>
    <r>
      <rPr>
        <sz val="9"/>
        <rFont val="Times New Roman"/>
        <family val="1"/>
      </rPr>
      <t>rix à la</t>
    </r>
    <r>
      <rPr>
        <b/>
        <sz val="9"/>
        <rFont val="Times New Roman"/>
        <family val="1"/>
      </rPr>
      <t xml:space="preserve"> P</t>
    </r>
    <r>
      <rPr>
        <sz val="9"/>
        <rFont val="Times New Roman"/>
        <family val="1"/>
      </rPr>
      <t>roduction de l'</t>
    </r>
    <r>
      <rPr>
        <b/>
        <sz val="9"/>
        <rFont val="Times New Roman"/>
        <family val="1"/>
      </rPr>
      <t>I</t>
    </r>
    <r>
      <rPr>
        <sz val="9"/>
        <rFont val="Times New Roman"/>
        <family val="1"/>
      </rPr>
      <t xml:space="preserve">ndustrie et des </t>
    </r>
    <r>
      <rPr>
        <b/>
        <sz val="9"/>
        <rFont val="Times New Roman"/>
        <family val="1"/>
      </rPr>
      <t>S</t>
    </r>
    <r>
      <rPr>
        <sz val="9"/>
        <rFont val="Times New Roman"/>
        <family val="1"/>
      </rPr>
      <t>ervices</t>
    </r>
    <r>
      <rPr>
        <b/>
        <sz val="9"/>
        <rFont val="Times New Roman"/>
        <family val="1"/>
      </rPr>
      <t xml:space="preserve"> E</t>
    </r>
    <r>
      <rPr>
        <sz val="9"/>
        <rFont val="Times New Roman"/>
        <family val="1"/>
      </rPr>
      <t xml:space="preserve">ntreprises) </t>
    </r>
    <r>
      <rPr>
        <b/>
        <sz val="9"/>
        <color indexed="14"/>
        <rFont val="Times New Roman"/>
        <family val="1"/>
      </rPr>
      <t>Identifiant 001652106</t>
    </r>
  </si>
  <si>
    <r>
      <t>FMOABE00000005M</t>
    </r>
    <r>
      <rPr>
        <b/>
        <sz val="11"/>
        <rFont val="Times New Roman"/>
        <family val="1"/>
      </rPr>
      <t xml:space="preserve">  val.définitive             </t>
    </r>
    <r>
      <rPr>
        <b/>
        <sz val="11"/>
        <color indexed="10"/>
        <rFont val="Times New Roman"/>
        <family val="1"/>
      </rPr>
      <t>base 2005</t>
    </r>
    <r>
      <rPr>
        <b/>
        <sz val="11"/>
        <rFont val="Times New Roman"/>
        <family val="1"/>
      </rPr>
      <t xml:space="preserve">          </t>
    </r>
    <r>
      <rPr>
        <sz val="9"/>
        <rFont val="Times New Roman"/>
        <family val="1"/>
      </rPr>
      <t>(</t>
    </r>
    <r>
      <rPr>
        <b/>
        <sz val="9"/>
        <rFont val="Times New Roman"/>
        <family val="1"/>
      </rPr>
      <t>P</t>
    </r>
    <r>
      <rPr>
        <sz val="9"/>
        <rFont val="Times New Roman"/>
        <family val="1"/>
      </rPr>
      <t>rix à la</t>
    </r>
    <r>
      <rPr>
        <b/>
        <sz val="9"/>
        <rFont val="Times New Roman"/>
        <family val="1"/>
      </rPr>
      <t xml:space="preserve"> P</t>
    </r>
    <r>
      <rPr>
        <sz val="9"/>
        <rFont val="Times New Roman"/>
        <family val="1"/>
      </rPr>
      <t>roduction de l'</t>
    </r>
    <r>
      <rPr>
        <b/>
        <sz val="9"/>
        <rFont val="Times New Roman"/>
        <family val="1"/>
      </rPr>
      <t>I</t>
    </r>
    <r>
      <rPr>
        <sz val="9"/>
        <rFont val="Times New Roman"/>
        <family val="1"/>
      </rPr>
      <t xml:space="preserve">ndustrie et des </t>
    </r>
    <r>
      <rPr>
        <b/>
        <sz val="9"/>
        <rFont val="Times New Roman"/>
        <family val="1"/>
      </rPr>
      <t>S</t>
    </r>
    <r>
      <rPr>
        <sz val="9"/>
        <rFont val="Times New Roman"/>
        <family val="1"/>
      </rPr>
      <t>ervices</t>
    </r>
    <r>
      <rPr>
        <b/>
        <sz val="9"/>
        <rFont val="Times New Roman"/>
        <family val="1"/>
      </rPr>
      <t xml:space="preserve"> E</t>
    </r>
    <r>
      <rPr>
        <sz val="9"/>
        <rFont val="Times New Roman"/>
        <family val="1"/>
      </rPr>
      <t xml:space="preserve">ntreprises) </t>
    </r>
    <r>
      <rPr>
        <b/>
        <sz val="9"/>
        <color indexed="14"/>
        <rFont val="Times New Roman"/>
        <family val="1"/>
      </rPr>
      <t>Identifiant 001570016</t>
    </r>
  </si>
  <si>
    <r>
      <t xml:space="preserve">PPEI val.définitive            </t>
    </r>
    <r>
      <rPr>
        <b/>
        <sz val="11"/>
        <color indexed="12"/>
        <rFont val="Times New Roman"/>
        <family val="1"/>
      </rPr>
      <t xml:space="preserve"> base 2000 </t>
    </r>
    <r>
      <rPr>
        <b/>
        <sz val="11"/>
        <rFont val="Times New Roman"/>
        <family val="1"/>
      </rPr>
      <t xml:space="preserve">         </t>
    </r>
    <r>
      <rPr>
        <sz val="11"/>
        <rFont val="Times New Roman"/>
        <family val="1"/>
      </rPr>
      <t>(</t>
    </r>
    <r>
      <rPr>
        <b/>
        <sz val="11"/>
        <rFont val="Times New Roman"/>
        <family val="1"/>
      </rPr>
      <t>P</t>
    </r>
    <r>
      <rPr>
        <sz val="11"/>
        <rFont val="Times New Roman"/>
        <family val="1"/>
      </rPr>
      <t>rix à la</t>
    </r>
    <r>
      <rPr>
        <b/>
        <sz val="11"/>
        <rFont val="Times New Roman"/>
        <family val="1"/>
      </rPr>
      <t xml:space="preserve"> P</t>
    </r>
    <r>
      <rPr>
        <sz val="11"/>
        <rFont val="Times New Roman"/>
        <family val="1"/>
      </rPr>
      <t>roduction de l'</t>
    </r>
    <r>
      <rPr>
        <b/>
        <sz val="11"/>
        <rFont val="Times New Roman"/>
        <family val="1"/>
      </rPr>
      <t>I</t>
    </r>
    <r>
      <rPr>
        <sz val="11"/>
        <rFont val="Times New Roman"/>
        <family val="1"/>
      </rPr>
      <t xml:space="preserve">ndustrie et des </t>
    </r>
    <r>
      <rPr>
        <b/>
        <sz val="11"/>
        <rFont val="Times New Roman"/>
        <family val="1"/>
      </rPr>
      <t>S</t>
    </r>
    <r>
      <rPr>
        <sz val="11"/>
        <rFont val="Times New Roman"/>
        <family val="1"/>
      </rPr>
      <t>ervices</t>
    </r>
    <r>
      <rPr>
        <b/>
        <sz val="11"/>
        <rFont val="Times New Roman"/>
        <family val="1"/>
      </rPr>
      <t xml:space="preserve"> E</t>
    </r>
    <r>
      <rPr>
        <sz val="11"/>
        <rFont val="Times New Roman"/>
        <family val="1"/>
      </rPr>
      <t xml:space="preserve">ntreprises)
</t>
    </r>
    <r>
      <rPr>
        <b/>
        <sz val="9"/>
        <color indexed="14"/>
        <rFont val="Times New Roman"/>
        <family val="1"/>
      </rPr>
      <t>Identifiant 000850418</t>
    </r>
  </si>
  <si>
    <r>
      <t xml:space="preserve">ICHT-rev-T </t>
    </r>
    <r>
      <rPr>
        <b/>
        <sz val="11"/>
        <color indexed="10"/>
        <rFont val="Times New Roman"/>
        <family val="1"/>
      </rPr>
      <t xml:space="preserve">Base décembre 2008  </t>
    </r>
    <r>
      <rPr>
        <b/>
        <sz val="9"/>
        <color indexed="14"/>
        <rFont val="Times New Roman"/>
        <family val="1"/>
      </rPr>
      <t>Identifiant 001565183</t>
    </r>
  </si>
  <si>
    <r>
      <t>ICHTTS1</t>
    </r>
    <r>
      <rPr>
        <b/>
        <sz val="11"/>
        <color indexed="12"/>
        <rFont val="Times New Roman"/>
        <family val="1"/>
      </rPr>
      <t xml:space="preserve"> Base octobre 1997</t>
    </r>
  </si>
  <si>
    <t>connue au 01/11/15</t>
  </si>
  <si>
    <t>du 12/11/2015</t>
  </si>
  <si>
    <t>du 10/12/2015</t>
  </si>
  <si>
    <t>du 11/01/2016</t>
  </si>
  <si>
    <t>du 13/01/2016</t>
  </si>
  <si>
    <t>CHANGEMENT DE BASE DE L'INDICE TCH</t>
  </si>
  <si>
    <t>L'INSEE a procédé à un changement de base de l'indice TCH le 18/02/2016</t>
  </si>
  <si>
    <t>du 18/02/2016</t>
  </si>
  <si>
    <t>du 15/03/2016</t>
  </si>
  <si>
    <t>du 07/04/2016</t>
  </si>
  <si>
    <t>du 13/04/2016</t>
  </si>
  <si>
    <t>du 12/05/2016</t>
  </si>
  <si>
    <t>du 15/06/2016</t>
  </si>
  <si>
    <t>du 08/07/2016</t>
  </si>
  <si>
    <t>du 13/07/2016</t>
  </si>
  <si>
    <t>du 12/10/2016</t>
  </si>
  <si>
    <t>du 07/10/2016</t>
  </si>
  <si>
    <t>du 11/08/2016</t>
  </si>
  <si>
    <t>du 14/09/2016</t>
  </si>
  <si>
    <t>connue au 01/11/16</t>
  </si>
  <si>
    <t>du 15/11/2016</t>
  </si>
  <si>
    <t>2, Avenue Impératrice Eugénie - BP 406</t>
  </si>
  <si>
    <t>20174 Ajaccio Cedex</t>
  </si>
  <si>
    <r>
      <rPr>
        <b/>
        <sz val="9"/>
        <rFont val="Arial"/>
        <family val="2"/>
      </rPr>
      <t xml:space="preserve">EDF Corse - SGSE  </t>
    </r>
    <r>
      <rPr>
        <sz val="9"/>
        <rFont val="Arial"/>
        <family val="2"/>
      </rPr>
      <t xml:space="preserve">                                                                 Pôle Achats d'Energie</t>
    </r>
  </si>
  <si>
    <t>04.95.29.72.09</t>
  </si>
  <si>
    <t>sei-corse-pv@edf.fr</t>
  </si>
  <si>
    <t>n° EDL :</t>
  </si>
  <si>
    <t>du 14/12/2016</t>
  </si>
  <si>
    <t>du 09/01/2017</t>
  </si>
  <si>
    <t>du 12/01/2017</t>
  </si>
  <si>
    <t>du 21/02/2017</t>
  </si>
  <si>
    <t>du 15/03/2017</t>
  </si>
  <si>
    <t>du 07/04/2017</t>
  </si>
  <si>
    <t>du 13/04/2017</t>
  </si>
  <si>
    <r>
      <t xml:space="preserve">Tarif jusqu'au plafond, donné à l'article 5 du contrat </t>
    </r>
    <r>
      <rPr>
        <sz val="8"/>
        <color theme="4"/>
        <rFont val="Arial"/>
        <family val="2"/>
      </rPr>
      <t xml:space="preserve">(en c€/kWh) : </t>
    </r>
  </si>
  <si>
    <r>
      <t xml:space="preserve">Tarif au-delà du plafond, donné à l'article 5 du contrat </t>
    </r>
    <r>
      <rPr>
        <sz val="8"/>
        <color theme="4"/>
        <rFont val="Arial"/>
        <family val="2"/>
      </rPr>
      <t>(en c€/kWh) :</t>
    </r>
    <r>
      <rPr>
        <sz val="8"/>
        <rFont val="Arial"/>
        <family val="2"/>
      </rPr>
      <t xml:space="preserve"> </t>
    </r>
  </si>
  <si>
    <t>Signature :</t>
  </si>
  <si>
    <t>du 16/05/2017</t>
  </si>
  <si>
    <t>du 15/06/2017</t>
  </si>
  <si>
    <t>74 Boulevard Nelson Mandela - BP 66002</t>
  </si>
  <si>
    <t>97306 Cayenne Cedex</t>
  </si>
  <si>
    <t>14 rue Sainte Anne - CS11005</t>
  </si>
  <si>
    <t>97744 Saint Denis Cedex 9</t>
  </si>
  <si>
    <t>02 62 40 70 80</t>
  </si>
  <si>
    <t>sei-reunion-producteur@edf.fr</t>
  </si>
  <si>
    <t>Pointe des Carrières - B.P. 573</t>
  </si>
  <si>
    <t>97242 FORT-DE-FRANCE CEDEX</t>
  </si>
  <si>
    <t xml:space="preserve">05 96 59 28 48 </t>
  </si>
  <si>
    <t>sei-martinique-photovoltaique@edf.fr</t>
  </si>
  <si>
    <r>
      <rPr>
        <b/>
        <sz val="9"/>
        <rFont val="Arial"/>
        <family val="2"/>
      </rPr>
      <t xml:space="preserve">EDF MARTINIQUE </t>
    </r>
    <r>
      <rPr>
        <sz val="9"/>
        <rFont val="Arial"/>
        <family val="2"/>
      </rPr>
      <t xml:space="preserve">                                                                 Service Système Electrique</t>
    </r>
  </si>
  <si>
    <r>
      <rPr>
        <b/>
        <sz val="9"/>
        <rFont val="Arial"/>
        <family val="2"/>
      </rPr>
      <t xml:space="preserve">EDF Archipel Guadeloupe   </t>
    </r>
    <r>
      <rPr>
        <sz val="9"/>
        <rFont val="Arial"/>
        <family val="2"/>
      </rPr>
      <t xml:space="preserve">                                                                 Pôle Achats d'Energie</t>
    </r>
  </si>
  <si>
    <t>Rue Euvremont Gène -  BP 85</t>
  </si>
  <si>
    <t>97153 POINTE A PITRE CEDEX</t>
  </si>
  <si>
    <t>sei-guadeloupe-sse-enr@edf.fr</t>
  </si>
  <si>
    <t>05 94 39 64 19</t>
  </si>
  <si>
    <t>sei-guyane-producteur@edf.fr</t>
  </si>
  <si>
    <t>du 07/07/2017</t>
  </si>
  <si>
    <t>du 13/07/2017</t>
  </si>
  <si>
    <t>du 11/08/2017</t>
  </si>
  <si>
    <t>du 14/09/2017</t>
  </si>
  <si>
    <t>du 06/10/2017</t>
  </si>
  <si>
    <t>du 12/10/2017</t>
  </si>
  <si>
    <t>du 15/11/2017</t>
  </si>
  <si>
    <t>du 14/12/2017</t>
  </si>
  <si>
    <t>du 10/01/2018</t>
  </si>
  <si>
    <t>du 12/01/2018</t>
  </si>
  <si>
    <t>du 22/02/2018</t>
  </si>
  <si>
    <t>du 15/03/2018</t>
  </si>
  <si>
    <t>du 12/04/2018</t>
  </si>
  <si>
    <t>du 15/05/2018</t>
  </si>
  <si>
    <t>du 14/06/2018</t>
  </si>
  <si>
    <t>du 12/07/2018</t>
  </si>
  <si>
    <t>du 10/04/2018</t>
  </si>
  <si>
    <t>du 10/07/2018</t>
  </si>
  <si>
    <t>du 25/07/2018</t>
  </si>
  <si>
    <t>du 10/07/2019</t>
  </si>
  <si>
    <t>du 14/08/2018</t>
  </si>
  <si>
    <t>S17</t>
  </si>
  <si>
    <t>EDF Guyane                                                                            Pôle Achats d'Energie</t>
  </si>
  <si>
    <r>
      <rPr>
        <b/>
        <sz val="9"/>
        <rFont val="Arial"/>
        <family val="2"/>
      </rPr>
      <t xml:space="preserve">EDF Réunion </t>
    </r>
    <r>
      <rPr>
        <sz val="9"/>
        <rFont val="Arial"/>
        <family val="2"/>
      </rPr>
      <t xml:space="preserve">                                                                    Service Système</t>
    </r>
  </si>
  <si>
    <r>
      <t>FMOABE00000005M</t>
    </r>
    <r>
      <rPr>
        <b/>
        <sz val="11"/>
        <rFont val="Times New Roman"/>
        <family val="1"/>
      </rPr>
      <t xml:space="preserve">  val.définitive             </t>
    </r>
    <r>
      <rPr>
        <b/>
        <sz val="11"/>
        <color indexed="10"/>
        <rFont val="Times New Roman"/>
        <family val="1"/>
      </rPr>
      <t>base 2015</t>
    </r>
    <r>
      <rPr>
        <b/>
        <sz val="11"/>
        <rFont val="Times New Roman"/>
        <family val="1"/>
      </rPr>
      <t xml:space="preserve">         </t>
    </r>
    <r>
      <rPr>
        <sz val="9"/>
        <rFont val="Times New Roman"/>
        <family val="1"/>
      </rPr>
      <t>(</t>
    </r>
    <r>
      <rPr>
        <b/>
        <sz val="9"/>
        <rFont val="Times New Roman"/>
        <family val="1"/>
      </rPr>
      <t>P</t>
    </r>
    <r>
      <rPr>
        <sz val="9"/>
        <rFont val="Times New Roman"/>
        <family val="1"/>
      </rPr>
      <t>rix à la</t>
    </r>
    <r>
      <rPr>
        <b/>
        <sz val="9"/>
        <rFont val="Times New Roman"/>
        <family val="1"/>
      </rPr>
      <t xml:space="preserve"> P</t>
    </r>
    <r>
      <rPr>
        <sz val="9"/>
        <rFont val="Times New Roman"/>
        <family val="1"/>
      </rPr>
      <t>roduction de l'</t>
    </r>
    <r>
      <rPr>
        <b/>
        <sz val="9"/>
        <rFont val="Times New Roman"/>
        <family val="1"/>
      </rPr>
      <t>I</t>
    </r>
    <r>
      <rPr>
        <sz val="9"/>
        <rFont val="Times New Roman"/>
        <family val="1"/>
      </rPr>
      <t xml:space="preserve">ndustrie et des </t>
    </r>
    <r>
      <rPr>
        <b/>
        <sz val="9"/>
        <rFont val="Times New Roman"/>
        <family val="1"/>
      </rPr>
      <t>S</t>
    </r>
    <r>
      <rPr>
        <sz val="9"/>
        <rFont val="Times New Roman"/>
        <family val="1"/>
      </rPr>
      <t>ervices</t>
    </r>
    <r>
      <rPr>
        <b/>
        <sz val="9"/>
        <rFont val="Times New Roman"/>
        <family val="1"/>
      </rPr>
      <t xml:space="preserve"> E</t>
    </r>
    <r>
      <rPr>
        <sz val="9"/>
        <rFont val="Times New Roman"/>
        <family val="1"/>
      </rPr>
      <t xml:space="preserve">ntreprises) </t>
    </r>
    <r>
      <rPr>
        <b/>
        <sz val="9"/>
        <color indexed="14"/>
        <rFont val="Times New Roman"/>
        <family val="1"/>
      </rPr>
      <t>Identifiant 010534796</t>
    </r>
  </si>
  <si>
    <t>du 13/09/2018</t>
  </si>
  <si>
    <t>connue au 01/10/18</t>
  </si>
  <si>
    <t>du 10/10/2018</t>
  </si>
  <si>
    <t>du 11/10/2018</t>
  </si>
  <si>
    <t>connue au 01/11/18</t>
  </si>
  <si>
    <t>du 14/11/2018</t>
  </si>
  <si>
    <t>du 13/12/2018</t>
  </si>
  <si>
    <t>connue au 01/01/19</t>
  </si>
  <si>
    <t>du 15/01/2019</t>
  </si>
  <si>
    <t>du 21/02/2019</t>
  </si>
  <si>
    <t>du 14/03/2019</t>
  </si>
  <si>
    <t>du 11/04/2019</t>
  </si>
  <si>
    <t>du 15/05/2019</t>
  </si>
  <si>
    <t>du 14/06/2019</t>
  </si>
  <si>
    <t>du 10/01/2019</t>
  </si>
  <si>
    <t>du 10/04/2019</t>
  </si>
  <si>
    <t>du 11/07/2019</t>
  </si>
  <si>
    <t>du 14/08/2019</t>
  </si>
  <si>
    <t>du 12/09/2019</t>
  </si>
  <si>
    <t>du 10/10/2019</t>
  </si>
  <si>
    <t>connue au 01/10/19</t>
  </si>
  <si>
    <t>du 15/10/2019</t>
  </si>
  <si>
    <r>
      <t xml:space="preserve">Plafond annuel de l'énergie livrée </t>
    </r>
    <r>
      <rPr>
        <b/>
        <sz val="8"/>
        <color theme="4"/>
        <rFont val="Arial"/>
        <family val="2"/>
      </rPr>
      <t>(en kWh)</t>
    </r>
    <r>
      <rPr>
        <b/>
        <sz val="8"/>
        <rFont val="Arial"/>
        <family val="2"/>
      </rPr>
      <t xml:space="preserve"> : </t>
    </r>
  </si>
  <si>
    <r>
      <t xml:space="preserve">Puissance-crête du générateur </t>
    </r>
    <r>
      <rPr>
        <b/>
        <sz val="8"/>
        <color theme="4"/>
        <rFont val="Arial"/>
        <family val="2"/>
      </rPr>
      <t>(en kWc)</t>
    </r>
    <r>
      <rPr>
        <b/>
        <sz val="8"/>
        <rFont val="Arial"/>
        <family val="2"/>
      </rPr>
      <t xml:space="preserve"> : </t>
    </r>
  </si>
  <si>
    <r>
      <t xml:space="preserve">Date d'effet du contrat d'achat </t>
    </r>
    <r>
      <rPr>
        <b/>
        <sz val="8"/>
        <color theme="4"/>
        <rFont val="Arial"/>
        <family val="2"/>
      </rPr>
      <t>(jj/mm/aaaa)</t>
    </r>
    <r>
      <rPr>
        <b/>
        <sz val="8"/>
        <rFont val="Arial"/>
        <family val="2"/>
      </rPr>
      <t xml:space="preserve"> : </t>
    </r>
  </si>
  <si>
    <r>
      <t xml:space="preserve">Tarif jusqu'au plafond </t>
    </r>
    <r>
      <rPr>
        <sz val="8"/>
        <color theme="4"/>
        <rFont val="Arial"/>
        <family val="2"/>
      </rPr>
      <t xml:space="preserve">(en c€/kWh) : </t>
    </r>
  </si>
  <si>
    <r>
      <t xml:space="preserve">Tarif au-delà du plafond </t>
    </r>
    <r>
      <rPr>
        <sz val="8"/>
        <color theme="4"/>
        <rFont val="Arial"/>
        <family val="2"/>
      </rPr>
      <t>(en c€/kWh) :</t>
    </r>
    <r>
      <rPr>
        <sz val="8"/>
        <rFont val="Arial"/>
        <family val="2"/>
      </rPr>
      <t xml:space="preserve"> </t>
    </r>
  </si>
  <si>
    <t>(**) : le tarif indiqué correspond à la valeur du tarif indexé du coefficient L, en c€/kWh.</t>
  </si>
  <si>
    <t>Seulement pour les contrats facturés semestriellement et dont cette facture correspond à celle du 2nd semestre, production livrée en kWh au 1er semestre</t>
  </si>
  <si>
    <t>du 14/11/2019</t>
  </si>
  <si>
    <t>du 12/12/2019</t>
  </si>
  <si>
    <t>connue au 01/01/20</t>
  </si>
  <si>
    <t>du 10/01/2020</t>
  </si>
  <si>
    <t>du 15/01/2020</t>
  </si>
  <si>
    <t>du 20/02/2020</t>
  </si>
  <si>
    <t>du 20/02/2021</t>
  </si>
  <si>
    <t>du 20/02/2022</t>
  </si>
  <si>
    <t>du 13/03/2020</t>
  </si>
  <si>
    <r>
      <rPr>
        <b/>
        <sz val="10"/>
        <rFont val="Arial"/>
        <family val="2"/>
      </rPr>
      <t>Commentaire:</t>
    </r>
    <r>
      <rPr>
        <sz val="10"/>
        <rFont val="Arial"/>
        <family val="2"/>
      </rPr>
      <t xml:space="preserve"> Le 31 juillet, deux valeurs définitives de l'indice FM0ABE0000 ont été publiés (le même jour): celle de mars et celle d'avril. Comme nous prenons toujours la "dernière valeur définitive", il s'agit de celle d'avril 2013.</t>
    </r>
  </si>
  <si>
    <r>
      <rPr>
        <b/>
        <sz val="10"/>
        <rFont val="Arial"/>
        <family val="2"/>
      </rPr>
      <t>Commentaire</t>
    </r>
    <r>
      <rPr>
        <sz val="10"/>
        <rFont val="Arial"/>
        <family val="2"/>
      </rPr>
      <t>: le 4 septembre, une publication de l'indice FM0ABE était attendu. Une valeur provisoire  a été publiée mais la dernière valeur définitve était toujours celle d'avril 2013.</t>
    </r>
  </si>
  <si>
    <t>du 10/04/2020</t>
  </si>
  <si>
    <t>du 15/04/2020</t>
  </si>
  <si>
    <t>du 15/05/2020</t>
  </si>
  <si>
    <t>du 12/06/2020</t>
  </si>
  <si>
    <t>du 10/07/2020</t>
  </si>
  <si>
    <t>du 16/07/2020</t>
  </si>
  <si>
    <t>du 14/08/2020</t>
  </si>
  <si>
    <t>du 15/09/2020</t>
  </si>
  <si>
    <t>connue au 01/10/20</t>
  </si>
  <si>
    <t>du 09/10/2020</t>
  </si>
  <si>
    <t>du 15/10/2020</t>
  </si>
  <si>
    <t>connue au 01/11/20</t>
  </si>
  <si>
    <t>112,3</t>
  </si>
  <si>
    <t>113,4</t>
  </si>
  <si>
    <t>116,5</t>
  </si>
  <si>
    <t>117,28</t>
  </si>
  <si>
    <t>122,35</t>
  </si>
  <si>
    <t>124,15</t>
  </si>
  <si>
    <t>124,23</t>
  </si>
  <si>
    <t>109,3</t>
  </si>
  <si>
    <t>109,7</t>
  </si>
  <si>
    <t>110,1</t>
  </si>
  <si>
    <t>110,4</t>
  </si>
  <si>
    <t>111,0</t>
  </si>
  <si>
    <t>111,9</t>
  </si>
  <si>
    <t>111,7</t>
  </si>
  <si>
    <t>113,0</t>
  </si>
  <si>
    <t>112,8</t>
  </si>
  <si>
    <t>113,2</t>
  </si>
  <si>
    <t>112,6</t>
  </si>
  <si>
    <t>114,0</t>
  </si>
  <si>
    <t>114,7</t>
  </si>
  <si>
    <t>115,4</t>
  </si>
  <si>
    <t>115,0</t>
  </si>
  <si>
    <t>116,6</t>
  </si>
  <si>
    <t>117,3</t>
  </si>
  <si>
    <t>117,7</t>
  </si>
  <si>
    <t>116,2</t>
  </si>
  <si>
    <t>116,8</t>
  </si>
  <si>
    <t>117,17</t>
  </si>
  <si>
    <t>117,94</t>
  </si>
  <si>
    <t>118,38</t>
  </si>
  <si>
    <t>118,33</t>
  </si>
  <si>
    <t>119,42</t>
  </si>
  <si>
    <t>119,61</t>
  </si>
  <si>
    <t>118,22</t>
  </si>
  <si>
    <t/>
  </si>
  <si>
    <t>117,24</t>
  </si>
  <si>
    <t>117,82</t>
  </si>
  <si>
    <t>117,86</t>
  </si>
  <si>
    <t xml:space="preserve">118,3 </t>
  </si>
  <si>
    <t>118,72</t>
  </si>
  <si>
    <t>119,69</t>
  </si>
  <si>
    <t>120,25</t>
  </si>
  <si>
    <t>120,28</t>
  </si>
  <si>
    <t>121,22</t>
  </si>
  <si>
    <t>120,82</t>
  </si>
  <si>
    <t>121,11</t>
  </si>
  <si>
    <t>123,12</t>
  </si>
  <si>
    <t>123,25</t>
  </si>
  <si>
    <t>123,34</t>
  </si>
  <si>
    <t>124,63</t>
  </si>
  <si>
    <t>125,29</t>
  </si>
  <si>
    <t>126,33</t>
  </si>
  <si>
    <t>127,55</t>
  </si>
  <si>
    <t>128,35</t>
  </si>
  <si>
    <t>127,36</t>
  </si>
  <si>
    <t>126,90</t>
  </si>
  <si>
    <t>125,85</t>
  </si>
  <si>
    <t>122,83</t>
  </si>
  <si>
    <t>122,32</t>
  </si>
  <si>
    <t>ICHTT</t>
  </si>
  <si>
    <t xml:space="preserve">122,6 </t>
  </si>
  <si>
    <t>123,42</t>
  </si>
  <si>
    <t>123,78</t>
  </si>
  <si>
    <t>124,87</t>
  </si>
  <si>
    <t>124,81</t>
  </si>
  <si>
    <t>125,17</t>
  </si>
  <si>
    <t>124,10</t>
  </si>
  <si>
    <t>124,57</t>
  </si>
  <si>
    <t>125,65</t>
  </si>
  <si>
    <t>125,72</t>
  </si>
  <si>
    <t>126,70</t>
  </si>
  <si>
    <t>126,91</t>
  </si>
  <si>
    <t>127,01</t>
  </si>
  <si>
    <t>126,87</t>
  </si>
  <si>
    <t>127,64</t>
  </si>
  <si>
    <t>127,24</t>
  </si>
  <si>
    <t>127,20</t>
  </si>
  <si>
    <t>128,13</t>
  </si>
  <si>
    <t>129,32</t>
  </si>
  <si>
    <t>130,31</t>
  </si>
  <si>
    <t>130,97</t>
  </si>
  <si>
    <t>131,55</t>
  </si>
  <si>
    <t xml:space="preserve">130,9 </t>
  </si>
  <si>
    <t>130,86</t>
  </si>
  <si>
    <t>131,24</t>
  </si>
  <si>
    <t>131,14</t>
  </si>
  <si>
    <t>131,26</t>
  </si>
  <si>
    <t>131,69</t>
  </si>
  <si>
    <t>132,50</t>
  </si>
  <si>
    <t>132,62</t>
  </si>
  <si>
    <t>L'INSEE a procédé à un changement de base de l'indice FM0ABE0000 le 29/03/2013. PRODEC et e CLiDE-PV ne sont pas à jour pour cet indice à compter du 29/03/2013.</t>
  </si>
  <si>
    <t>du 29/11/2013</t>
  </si>
  <si>
    <t>du 31/08/2018</t>
  </si>
  <si>
    <t>du 13/11/2020</t>
  </si>
  <si>
    <t>du 15/12/2020</t>
  </si>
  <si>
    <t>du 09/10/2021</t>
  </si>
  <si>
    <t>du 08/01/2021</t>
  </si>
  <si>
    <t>du 15/01/2021</t>
  </si>
  <si>
    <t>19 fev 2021</t>
  </si>
  <si>
    <t>du 19/02/2021</t>
  </si>
  <si>
    <t>du 16/03/2021</t>
  </si>
  <si>
    <t>du 15/04/2021</t>
  </si>
  <si>
    <t>du 09/04/2021</t>
  </si>
  <si>
    <t>du 12/05/2021</t>
  </si>
  <si>
    <t>du 15/06/2021</t>
  </si>
  <si>
    <t>du 09/07/2021</t>
  </si>
  <si>
    <t>du 13/07/2021</t>
  </si>
  <si>
    <t>du 13/08/2021</t>
  </si>
  <si>
    <t>du 15/09/2021</t>
  </si>
  <si>
    <t>du 08/10/2021</t>
  </si>
  <si>
    <t>du 15/10/2021</t>
  </si>
  <si>
    <t>du 16/11/2021</t>
  </si>
  <si>
    <t>du 15/12/2021</t>
  </si>
  <si>
    <t>du 14/01/2022</t>
  </si>
  <si>
    <t>du 07/01/2022</t>
  </si>
  <si>
    <t>du 18/02/2022</t>
  </si>
  <si>
    <t>du 15/03/2022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</si>
</sst>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-* #,##0.00\ _€_-;\-* #,##0.00\ _€_-;_-* &quot;-&quot;??\ _€_-;_-@_-"/>
    <numFmt numFmtId="165" formatCode="d\ mmmm\ yyyy"/>
    <numFmt numFmtId="166" formatCode="###,###,###"/>
    <numFmt numFmtId="167" formatCode="###,###&quot; kWh&quot;"/>
    <numFmt numFmtId="168" formatCode="###,###&quot;kWh&quot;"/>
    <numFmt numFmtId="169" formatCode="###,###&quot; h&quot;"/>
    <numFmt numFmtId="170" formatCode="###.###&quot; c€/kWh&quot;"/>
    <numFmt numFmtId="171" formatCode="0.00000"/>
    <numFmt numFmtId="172" formatCode="###.###&quot;c€/kWh&quot;"/>
    <numFmt numFmtId="173" formatCode="_-* #,##0.00\ [$€-1]_-;\-* #,##0.00\ [$€-1]_-;_-* &quot;-&quot;??\ [$€-1]_-;_-@_-"/>
    <numFmt numFmtId="174" formatCode="0.0000000000"/>
    <numFmt numFmtId="175" formatCode="0.0"/>
    <numFmt numFmtId="176" formatCode="d\-mmm\-yyyy"/>
    <numFmt numFmtId="177" formatCode="d\-mmm\-yy"/>
    <numFmt numFmtId="178" formatCode="#,##0.0"/>
    <numFmt numFmtId="179" formatCode="dd/mm/yy;@"/>
    <numFmt numFmtId="180" formatCode="_-* #,##0.00000\ _€_-;\-* #,##0.00000\ _€_-;_-* &quot;-&quot;??\ _€_-;_-@_-"/>
    <numFmt numFmtId="181" formatCode="0.0%"/>
    <numFmt numFmtId="182" formatCode="###,###.##&quot; kWc&quot;"/>
    <numFmt numFmtId="183" formatCode="#,##0.00\ &quot;€&quot;"/>
    <numFmt numFmtId="184" formatCode="###,###.00&quot; h&quot;"/>
  </numFmts>
  <fonts count="6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b/>
      <sz val="7"/>
      <color indexed="12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12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14"/>
      <name val="Times New Roman"/>
      <family val="1"/>
    </font>
    <font>
      <b/>
      <u/>
      <sz val="9"/>
      <name val="Arial"/>
      <family val="2"/>
    </font>
    <font>
      <b/>
      <sz val="11"/>
      <color indexed="10"/>
      <name val="Times New Roman"/>
      <family val="1"/>
    </font>
    <font>
      <sz val="9"/>
      <name val="Times New Roman"/>
      <family val="1"/>
    </font>
    <font>
      <b/>
      <sz val="11"/>
      <color indexed="12"/>
      <name val="Times New Roman"/>
      <family val="1"/>
    </font>
    <font>
      <sz val="13"/>
      <name val="Arial"/>
      <family val="2"/>
    </font>
    <font>
      <b/>
      <sz val="9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b/>
      <sz val="13"/>
      <name val="Arial"/>
      <family val="2"/>
    </font>
    <font>
      <b/>
      <sz val="13"/>
      <color indexed="10"/>
      <name val="Arial"/>
      <family val="2"/>
    </font>
    <font>
      <sz val="9"/>
      <color indexed="10"/>
      <name val="Times New Roman"/>
      <family val="1"/>
    </font>
    <font>
      <sz val="11"/>
      <color indexed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sz val="7"/>
      <color indexed="3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 tint="-0.499984740745262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4"/>
      <name val="Arial"/>
      <family val="2"/>
    </font>
    <font>
      <sz val="8"/>
      <name val="Times New Roman"/>
      <family val="1"/>
    </font>
    <font>
      <sz val="8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sz val="8"/>
      <color theme="4"/>
      <name val="Arial"/>
      <family val="2"/>
    </font>
    <font>
      <sz val="13"/>
      <color indexed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64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6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6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16"/>
      </right>
      <top/>
      <bottom style="thin">
        <color indexed="64"/>
      </bottom>
      <diagonal/>
    </border>
    <border>
      <left style="thick">
        <color indexed="16"/>
      </left>
      <right/>
      <top style="thin">
        <color indexed="64"/>
      </top>
      <bottom style="thin">
        <color indexed="64"/>
      </bottom>
      <diagonal/>
    </border>
    <border>
      <left style="thick">
        <color indexed="1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6"/>
      </left>
      <right style="thin">
        <color indexed="16"/>
      </right>
      <top style="thin">
        <color indexed="64"/>
      </top>
      <bottom style="thin">
        <color indexed="16"/>
      </bottom>
      <diagonal/>
    </border>
    <border>
      <left style="thick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ck">
        <color indexed="16"/>
      </left>
      <right style="thin">
        <color indexed="16"/>
      </right>
      <top style="thin">
        <color indexed="16"/>
      </top>
      <bottom/>
      <diagonal/>
    </border>
  </borders>
  <cellStyleXfs count="2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4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1" fillId="0" borderId="0" applyFont="0" applyFill="0" applyBorder="0" applyAlignment="0" applyProtection="0"/>
  </cellStyleXfs>
  <cellXfs count="1079">
    <xf numFmtId="0" fontId="0" fillId="0" borderId="0" xfId="0"/>
    <xf numFmtId="14" fontId="0" fillId="0" borderId="0" xfId="0" applyNumberFormat="1"/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1" fillId="0" borderId="2" xfId="0" applyFont="1" applyFill="1" applyBorder="1" applyAlignment="1" applyProtection="1">
      <alignment horizontal="center" vertical="center"/>
    </xf>
    <xf numFmtId="1" fontId="0" fillId="0" borderId="0" xfId="0" applyNumberFormat="1"/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wrapText="1"/>
    </xf>
    <xf numFmtId="0" fontId="4" fillId="0" borderId="0" xfId="0" applyFont="1" applyFill="1" applyBorder="1"/>
    <xf numFmtId="1" fontId="0" fillId="2" borderId="3" xfId="0" applyNumberFormat="1" applyFill="1" applyBorder="1" applyAlignment="1" applyProtection="1">
      <alignment horizontal="left" vertical="center"/>
      <protection locked="0"/>
    </xf>
    <xf numFmtId="0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14" fontId="7" fillId="2" borderId="5" xfId="0" applyNumberFormat="1" applyFont="1" applyFill="1" applyBorder="1" applyAlignment="1" applyProtection="1">
      <alignment horizontal="left" vertical="center"/>
      <protection locked="0"/>
    </xf>
    <xf numFmtId="167" fontId="4" fillId="0" borderId="6" xfId="0" applyNumberFormat="1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/>
    </xf>
    <xf numFmtId="167" fontId="4" fillId="0" borderId="8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168" fontId="11" fillId="0" borderId="0" xfId="0" applyNumberFormat="1" applyFont="1" applyFill="1" applyBorder="1" applyAlignment="1">
      <alignment horizontal="right" vertical="center" wrapText="1"/>
    </xf>
    <xf numFmtId="167" fontId="4" fillId="0" borderId="9" xfId="0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/>
    </xf>
    <xf numFmtId="167" fontId="4" fillId="0" borderId="10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167" fontId="4" fillId="0" borderId="11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2" fillId="0" borderId="7" xfId="0" applyFont="1" applyFill="1" applyBorder="1" applyAlignment="1" applyProtection="1">
      <alignment vertical="center" wrapText="1"/>
      <protection hidden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/>
    <xf numFmtId="0" fontId="0" fillId="0" borderId="9" xfId="0" applyBorder="1"/>
    <xf numFmtId="0" fontId="0" fillId="0" borderId="0" xfId="0" applyAlignment="1">
      <alignment horizontal="right"/>
    </xf>
    <xf numFmtId="0" fontId="0" fillId="0" borderId="0" xfId="0" quotePrefix="1"/>
    <xf numFmtId="0" fontId="13" fillId="0" borderId="0" xfId="0" applyFont="1"/>
    <xf numFmtId="169" fontId="1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2" xfId="0" applyBorder="1" applyAlignment="1">
      <alignment vertical="center"/>
    </xf>
    <xf numFmtId="167" fontId="4" fillId="0" borderId="2" xfId="0" applyNumberFormat="1" applyFont="1" applyFill="1" applyBorder="1" applyAlignment="1" applyProtection="1">
      <alignment horizontal="right" wrapText="1"/>
      <protection locked="0"/>
    </xf>
    <xf numFmtId="167" fontId="0" fillId="0" borderId="8" xfId="0" applyNumberFormat="1" applyBorder="1" applyAlignment="1" applyProtection="1">
      <protection locked="0"/>
    </xf>
    <xf numFmtId="171" fontId="0" fillId="0" borderId="0" xfId="0" applyNumberFormat="1"/>
    <xf numFmtId="0" fontId="11" fillId="0" borderId="7" xfId="0" applyFont="1" applyFill="1" applyBorder="1" applyAlignment="1" applyProtection="1">
      <alignment vertical="center" wrapText="1"/>
      <protection hidden="1"/>
    </xf>
    <xf numFmtId="0" fontId="4" fillId="0" borderId="2" xfId="0" applyFont="1" applyBorder="1" applyAlignment="1">
      <alignment vertical="center"/>
    </xf>
    <xf numFmtId="170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170" fontId="0" fillId="0" borderId="8" xfId="0" applyNumberFormat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 wrapText="1"/>
      <protection hidden="1"/>
    </xf>
    <xf numFmtId="172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Border="1" applyAlignment="1">
      <alignment vertical="center"/>
    </xf>
    <xf numFmtId="171" fontId="3" fillId="0" borderId="3" xfId="0" applyNumberFormat="1" applyFont="1" applyBorder="1" applyAlignment="1" applyProtection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167" fontId="12" fillId="0" borderId="13" xfId="0" applyNumberFormat="1" applyFont="1" applyFill="1" applyBorder="1" applyAlignment="1" applyProtection="1">
      <alignment horizontal="right" vertical="center" wrapText="1"/>
    </xf>
    <xf numFmtId="170" fontId="12" fillId="0" borderId="13" xfId="0" applyNumberFormat="1" applyFont="1" applyFill="1" applyBorder="1" applyAlignment="1" applyProtection="1">
      <alignment horizontal="right" vertical="center" wrapText="1"/>
    </xf>
    <xf numFmtId="173" fontId="3" fillId="0" borderId="14" xfId="0" applyNumberFormat="1" applyFont="1" applyFill="1" applyBorder="1" applyAlignment="1" applyProtection="1">
      <alignment horizontal="right" vertical="center"/>
    </xf>
    <xf numFmtId="167" fontId="12" fillId="0" borderId="5" xfId="0" applyNumberFormat="1" applyFont="1" applyFill="1" applyBorder="1" applyAlignment="1" applyProtection="1">
      <alignment horizontal="right" vertical="center" wrapText="1"/>
    </xf>
    <xf numFmtId="170" fontId="12" fillId="0" borderId="5" xfId="0" applyNumberFormat="1" applyFont="1" applyFill="1" applyBorder="1" applyAlignment="1" applyProtection="1">
      <alignment horizontal="right" vertical="center" wrapText="1"/>
    </xf>
    <xf numFmtId="173" fontId="3" fillId="0" borderId="6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2" fillId="0" borderId="15" xfId="0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10" fontId="12" fillId="0" borderId="0" xfId="0" applyNumberFormat="1" applyFont="1" applyFill="1" applyBorder="1" applyAlignment="1" applyProtection="1">
      <alignment vertical="center"/>
      <protection locked="0"/>
    </xf>
    <xf numFmtId="173" fontId="3" fillId="0" borderId="16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173" fontId="3" fillId="0" borderId="8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42" fillId="0" borderId="0" xfId="0" applyFont="1" applyAlignment="1">
      <alignment horizontal="center"/>
    </xf>
    <xf numFmtId="14" fontId="42" fillId="0" borderId="0" xfId="0" applyNumberFormat="1" applyFont="1" applyAlignment="1">
      <alignment horizontal="center"/>
    </xf>
    <xf numFmtId="0" fontId="28" fillId="0" borderId="0" xfId="0" applyFont="1" applyBorder="1"/>
    <xf numFmtId="0" fontId="28" fillId="0" borderId="0" xfId="0" applyFont="1"/>
    <xf numFmtId="0" fontId="21" fillId="0" borderId="18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15" fontId="19" fillId="0" borderId="18" xfId="0" applyNumberFormat="1" applyFont="1" applyFill="1" applyBorder="1" applyAlignment="1">
      <alignment horizontal="center"/>
    </xf>
    <xf numFmtId="14" fontId="21" fillId="0" borderId="18" xfId="0" applyNumberFormat="1" applyFont="1" applyFill="1" applyBorder="1" applyAlignment="1">
      <alignment horizontal="center"/>
    </xf>
    <xf numFmtId="14" fontId="22" fillId="0" borderId="18" xfId="0" applyNumberFormat="1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2" fontId="21" fillId="0" borderId="17" xfId="0" applyNumberFormat="1" applyFont="1" applyFill="1" applyBorder="1" applyAlignment="1">
      <alignment horizontal="center"/>
    </xf>
    <xf numFmtId="0" fontId="21" fillId="0" borderId="23" xfId="0" applyFont="1" applyFill="1" applyBorder="1" applyAlignment="1">
      <alignment horizontal="center"/>
    </xf>
    <xf numFmtId="2" fontId="22" fillId="0" borderId="17" xfId="0" applyNumberFormat="1" applyFont="1" applyFill="1" applyBorder="1" applyAlignment="1">
      <alignment horizontal="center"/>
    </xf>
    <xf numFmtId="2" fontId="21" fillId="0" borderId="24" xfId="0" applyNumberFormat="1" applyFont="1" applyFill="1" applyBorder="1" applyAlignment="1">
      <alignment horizontal="center"/>
    </xf>
    <xf numFmtId="0" fontId="22" fillId="0" borderId="19" xfId="0" applyFont="1" applyBorder="1" applyAlignment="1">
      <alignment horizontal="center"/>
    </xf>
    <xf numFmtId="15" fontId="31" fillId="0" borderId="21" xfId="0" applyNumberFormat="1" applyFont="1" applyFill="1" applyBorder="1" applyAlignment="1">
      <alignment horizontal="center"/>
    </xf>
    <xf numFmtId="15" fontId="19" fillId="0" borderId="21" xfId="0" applyNumberFormat="1" applyFont="1" applyFill="1" applyBorder="1" applyAlignment="1">
      <alignment horizontal="center"/>
    </xf>
    <xf numFmtId="14" fontId="43" fillId="0" borderId="0" xfId="0" applyNumberFormat="1" applyFont="1" applyFill="1" applyBorder="1" applyAlignment="1">
      <alignment horizontal="center"/>
    </xf>
    <xf numFmtId="2" fontId="43" fillId="0" borderId="0" xfId="0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3" fillId="0" borderId="0" xfId="0" applyFont="1"/>
    <xf numFmtId="0" fontId="43" fillId="0" borderId="0" xfId="0" applyFont="1" applyBorder="1"/>
    <xf numFmtId="0" fontId="21" fillId="10" borderId="18" xfId="0" applyFont="1" applyFill="1" applyBorder="1" applyAlignment="1">
      <alignment horizontal="center"/>
    </xf>
    <xf numFmtId="0" fontId="4" fillId="0" borderId="0" xfId="0" applyFont="1"/>
    <xf numFmtId="0" fontId="19" fillId="0" borderId="18" xfId="14" applyFont="1" applyBorder="1" applyAlignment="1">
      <alignment horizontal="center" vertical="center" wrapText="1"/>
    </xf>
    <xf numFmtId="0" fontId="19" fillId="0" borderId="18" xfId="14" applyFont="1" applyBorder="1" applyAlignment="1">
      <alignment horizontal="center"/>
    </xf>
    <xf numFmtId="174" fontId="20" fillId="4" borderId="21" xfId="14" applyNumberFormat="1" applyFont="1" applyFill="1" applyBorder="1" applyAlignment="1">
      <alignment horizontal="centerContinuous" vertical="center"/>
    </xf>
    <xf numFmtId="0" fontId="21" fillId="4" borderId="26" xfId="14" applyFont="1" applyFill="1" applyBorder="1" applyAlignment="1">
      <alignment horizontal="centerContinuous" vertical="center" wrapText="1"/>
    </xf>
    <xf numFmtId="0" fontId="20" fillId="5" borderId="4" xfId="14" applyFont="1" applyFill="1" applyBorder="1" applyAlignment="1">
      <alignment horizontal="center" vertical="center" wrapText="1"/>
    </xf>
    <xf numFmtId="0" fontId="21" fillId="5" borderId="4" xfId="14" applyFont="1" applyFill="1" applyBorder="1" applyAlignment="1">
      <alignment horizontal="center" vertical="center" wrapText="1"/>
    </xf>
    <xf numFmtId="0" fontId="21" fillId="5" borderId="12" xfId="14" applyFont="1" applyFill="1" applyBorder="1" applyAlignment="1">
      <alignment horizontal="center" vertical="center" wrapText="1"/>
    </xf>
    <xf numFmtId="0" fontId="20" fillId="5" borderId="30" xfId="14" applyFont="1" applyFill="1" applyBorder="1" applyAlignment="1">
      <alignment horizontal="center" vertical="center" wrapText="1"/>
    </xf>
    <xf numFmtId="0" fontId="21" fillId="0" borderId="0" xfId="14" applyFont="1" applyBorder="1" applyAlignment="1">
      <alignment horizontal="center"/>
    </xf>
    <xf numFmtId="0" fontId="22" fillId="5" borderId="31" xfId="14" applyFont="1" applyFill="1" applyBorder="1" applyAlignment="1">
      <alignment horizontal="center" vertical="center"/>
    </xf>
    <xf numFmtId="0" fontId="26" fillId="4" borderId="21" xfId="14" applyFont="1" applyFill="1" applyBorder="1" applyAlignment="1">
      <alignment horizontal="center" vertical="center"/>
    </xf>
    <xf numFmtId="0" fontId="26" fillId="4" borderId="8" xfId="14" applyFont="1" applyFill="1" applyBorder="1" applyAlignment="1">
      <alignment horizontal="center" vertical="center"/>
    </xf>
    <xf numFmtId="175" fontId="25" fillId="4" borderId="21" xfId="14" applyNumberFormat="1" applyFont="1" applyFill="1" applyBorder="1" applyAlignment="1">
      <alignment horizontal="center" vertical="center"/>
    </xf>
    <xf numFmtId="0" fontId="21" fillId="4" borderId="1" xfId="14" applyFont="1" applyFill="1" applyBorder="1" applyAlignment="1">
      <alignment horizontal="center" vertical="center"/>
    </xf>
    <xf numFmtId="0" fontId="20" fillId="4" borderId="30" xfId="14" applyFont="1" applyFill="1" applyBorder="1" applyAlignment="1">
      <alignment horizontal="center" vertical="center" wrapText="1"/>
    </xf>
    <xf numFmtId="0" fontId="21" fillId="4" borderId="18" xfId="14" applyFont="1" applyFill="1" applyBorder="1" applyAlignment="1">
      <alignment horizontal="center"/>
    </xf>
    <xf numFmtId="0" fontId="22" fillId="4" borderId="31" xfId="14" applyFont="1" applyFill="1" applyBorder="1" applyAlignment="1">
      <alignment horizontal="center" vertical="center"/>
    </xf>
    <xf numFmtId="0" fontId="26" fillId="4" borderId="21" xfId="14" applyFont="1" applyFill="1" applyBorder="1" applyAlignment="1">
      <alignment horizontal="center" vertical="center" wrapText="1"/>
    </xf>
    <xf numFmtId="0" fontId="21" fillId="4" borderId="18" xfId="14" applyFont="1" applyFill="1" applyBorder="1" applyAlignment="1">
      <alignment horizontal="center" vertical="center" wrapText="1"/>
    </xf>
    <xf numFmtId="0" fontId="21" fillId="4" borderId="1" xfId="14" applyFont="1" applyFill="1" applyBorder="1" applyAlignment="1">
      <alignment horizontal="center" vertical="center" wrapText="1"/>
    </xf>
    <xf numFmtId="0" fontId="26" fillId="4" borderId="32" xfId="14" applyFont="1" applyFill="1" applyBorder="1" applyAlignment="1">
      <alignment horizontal="center" vertical="center" wrapText="1"/>
    </xf>
    <xf numFmtId="0" fontId="21" fillId="4" borderId="33" xfId="14" applyFont="1" applyFill="1" applyBorder="1" applyAlignment="1">
      <alignment horizontal="center" vertical="center"/>
    </xf>
    <xf numFmtId="0" fontId="25" fillId="4" borderId="18" xfId="14" applyFont="1" applyFill="1" applyBorder="1" applyAlignment="1">
      <alignment horizontal="center" vertical="center" wrapText="1"/>
    </xf>
    <xf numFmtId="0" fontId="25" fillId="4" borderId="18" xfId="14" applyFont="1" applyFill="1" applyBorder="1" applyAlignment="1">
      <alignment horizontal="center"/>
    </xf>
    <xf numFmtId="0" fontId="26" fillId="0" borderId="21" xfId="14" applyFont="1" applyBorder="1" applyAlignment="1"/>
    <xf numFmtId="0" fontId="21" fillId="0" borderId="20" xfId="14" applyFont="1" applyBorder="1" applyAlignment="1">
      <alignment horizontal="center"/>
    </xf>
    <xf numFmtId="0" fontId="26" fillId="0" borderId="21" xfId="14" applyFont="1" applyBorder="1" applyAlignment="1">
      <alignment horizontal="center"/>
    </xf>
    <xf numFmtId="0" fontId="21" fillId="0" borderId="18" xfId="14" applyFont="1" applyBorder="1" applyAlignment="1">
      <alignment horizontal="center"/>
    </xf>
    <xf numFmtId="0" fontId="21" fillId="0" borderId="1" xfId="14" applyFont="1" applyBorder="1" applyAlignment="1">
      <alignment horizontal="center"/>
    </xf>
    <xf numFmtId="0" fontId="20" fillId="0" borderId="32" xfId="14" applyFont="1" applyBorder="1" applyAlignment="1">
      <alignment horizontal="center"/>
    </xf>
    <xf numFmtId="0" fontId="22" fillId="5" borderId="33" xfId="14" applyFont="1" applyFill="1" applyBorder="1"/>
    <xf numFmtId="0" fontId="4" fillId="0" borderId="0" xfId="14"/>
    <xf numFmtId="0" fontId="32" fillId="0" borderId="0" xfId="14" applyFont="1"/>
    <xf numFmtId="0" fontId="32" fillId="0" borderId="0" xfId="14" applyFont="1" applyBorder="1"/>
    <xf numFmtId="0" fontId="28" fillId="0" borderId="0" xfId="14" applyFont="1" applyBorder="1"/>
    <xf numFmtId="0" fontId="28" fillId="0" borderId="0" xfId="14" applyFont="1"/>
    <xf numFmtId="0" fontId="33" fillId="0" borderId="0" xfId="14" applyFont="1" applyBorder="1"/>
    <xf numFmtId="0" fontId="33" fillId="0" borderId="0" xfId="14" applyFont="1"/>
    <xf numFmtId="15" fontId="19" fillId="9" borderId="18" xfId="14" applyNumberFormat="1" applyFont="1" applyFill="1" applyBorder="1" applyAlignment="1">
      <alignment horizontal="center"/>
    </xf>
    <xf numFmtId="0" fontId="22" fillId="9" borderId="20" xfId="14" applyFont="1" applyFill="1" applyBorder="1" applyAlignment="1">
      <alignment horizontal="center"/>
    </xf>
    <xf numFmtId="178" fontId="22" fillId="9" borderId="18" xfId="14" applyNumberFormat="1" applyFont="1" applyFill="1" applyBorder="1" applyAlignment="1">
      <alignment horizontal="center"/>
    </xf>
    <xf numFmtId="0" fontId="36" fillId="9" borderId="18" xfId="14" applyFont="1" applyFill="1" applyBorder="1" applyAlignment="1">
      <alignment horizontal="center"/>
    </xf>
    <xf numFmtId="0" fontId="36" fillId="9" borderId="21" xfId="14" applyFont="1" applyFill="1" applyBorder="1" applyAlignment="1">
      <alignment horizontal="center"/>
    </xf>
    <xf numFmtId="175" fontId="22" fillId="9" borderId="18" xfId="14" applyNumberFormat="1" applyFont="1" applyFill="1" applyBorder="1" applyAlignment="1">
      <alignment horizontal="center"/>
    </xf>
    <xf numFmtId="15" fontId="19" fillId="9" borderId="18" xfId="3" applyNumberFormat="1" applyFont="1" applyFill="1" applyBorder="1" applyAlignment="1">
      <alignment horizontal="center"/>
    </xf>
    <xf numFmtId="0" fontId="36" fillId="9" borderId="18" xfId="3" applyFont="1" applyFill="1" applyBorder="1" applyAlignment="1">
      <alignment horizontal="center"/>
    </xf>
    <xf numFmtId="0" fontId="22" fillId="9" borderId="20" xfId="3" applyFont="1" applyFill="1" applyBorder="1" applyAlignment="1">
      <alignment horizontal="center"/>
    </xf>
    <xf numFmtId="0" fontId="22" fillId="9" borderId="18" xfId="3" applyFont="1" applyFill="1" applyBorder="1" applyAlignment="1">
      <alignment horizontal="center"/>
    </xf>
    <xf numFmtId="0" fontId="36" fillId="9" borderId="21" xfId="3" applyFont="1" applyFill="1" applyBorder="1" applyAlignment="1">
      <alignment horizontal="center"/>
    </xf>
    <xf numFmtId="15" fontId="31" fillId="0" borderId="18" xfId="0" applyNumberFormat="1" applyFont="1" applyFill="1" applyBorder="1" applyAlignment="1">
      <alignment horizontal="center"/>
    </xf>
    <xf numFmtId="179" fontId="0" fillId="0" borderId="0" xfId="0" applyNumberFormat="1"/>
    <xf numFmtId="0" fontId="16" fillId="0" borderId="0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vertical="center" wrapText="1"/>
    </xf>
    <xf numFmtId="0" fontId="15" fillId="0" borderId="2" xfId="0" applyFont="1" applyFill="1" applyBorder="1" applyAlignment="1"/>
    <xf numFmtId="0" fontId="0" fillId="0" borderId="2" xfId="0" applyBorder="1" applyAlignment="1"/>
    <xf numFmtId="180" fontId="41" fillId="0" borderId="0" xfId="2" applyNumberFormat="1" applyFont="1"/>
    <xf numFmtId="0" fontId="47" fillId="0" borderId="12" xfId="0" applyFont="1" applyBorder="1" applyAlignment="1">
      <alignment horizontal="right"/>
    </xf>
    <xf numFmtId="0" fontId="47" fillId="0" borderId="2" xfId="0" applyFont="1" applyBorder="1" applyAlignment="1">
      <alignment horizontal="right"/>
    </xf>
    <xf numFmtId="0" fontId="48" fillId="0" borderId="12" xfId="0" applyFont="1" applyBorder="1" applyAlignment="1">
      <alignment horizontal="right"/>
    </xf>
    <xf numFmtId="0" fontId="11" fillId="0" borderId="0" xfId="0" applyFont="1" applyAlignment="1">
      <alignment horizontal="right" vertical="center"/>
    </xf>
    <xf numFmtId="14" fontId="0" fillId="0" borderId="0" xfId="0" applyNumberFormat="1" applyAlignment="1">
      <alignment horizontal="right"/>
    </xf>
    <xf numFmtId="2" fontId="11" fillId="0" borderId="0" xfId="0" applyNumberFormat="1" applyFont="1" applyAlignment="1">
      <alignment horizontal="right" vertical="center"/>
    </xf>
    <xf numFmtId="14" fontId="4" fillId="0" borderId="0" xfId="0" applyNumberFormat="1" applyFont="1" applyFill="1"/>
    <xf numFmtId="0" fontId="38" fillId="0" borderId="1" xfId="0" applyFont="1" applyFill="1" applyBorder="1" applyAlignment="1">
      <alignment horizontal="right" vertical="center"/>
    </xf>
    <xf numFmtId="1" fontId="2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protection locked="0"/>
    </xf>
    <xf numFmtId="14" fontId="3" fillId="2" borderId="18" xfId="0" applyNumberFormat="1" applyFont="1" applyFill="1" applyBorder="1" applyAlignment="1" applyProtection="1">
      <alignment horizontal="center" vertical="center"/>
      <protection locked="0"/>
    </xf>
    <xf numFmtId="14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 wrapText="1"/>
    </xf>
    <xf numFmtId="0" fontId="49" fillId="11" borderId="18" xfId="0" applyFont="1" applyFill="1" applyBorder="1" applyAlignment="1">
      <alignment horizontal="center"/>
    </xf>
    <xf numFmtId="166" fontId="7" fillId="12" borderId="14" xfId="0" applyNumberFormat="1" applyFont="1" applyFill="1" applyBorder="1" applyAlignment="1" applyProtection="1">
      <alignment horizontal="right" vertical="center" wrapText="1"/>
      <protection locked="0"/>
    </xf>
    <xf numFmtId="1" fontId="0" fillId="2" borderId="11" xfId="0" applyNumberFormat="1" applyFill="1" applyBorder="1" applyAlignment="1" applyProtection="1">
      <alignment horizontal="left" vertical="center"/>
      <protection locked="0"/>
    </xf>
    <xf numFmtId="0" fontId="47" fillId="4" borderId="48" xfId="0" applyFont="1" applyFill="1" applyBorder="1" applyAlignment="1" applyProtection="1">
      <alignment horizontal="center"/>
    </xf>
    <xf numFmtId="0" fontId="47" fillId="4" borderId="49" xfId="0" applyFont="1" applyFill="1" applyBorder="1" applyAlignment="1" applyProtection="1">
      <alignment horizontal="center"/>
    </xf>
    <xf numFmtId="0" fontId="47" fillId="4" borderId="50" xfId="0" applyFont="1" applyFill="1" applyBorder="1" applyAlignment="1" applyProtection="1">
      <alignment horizontal="center"/>
    </xf>
    <xf numFmtId="0" fontId="47" fillId="4" borderId="51" xfId="0" applyFont="1" applyFill="1" applyBorder="1" applyAlignment="1" applyProtection="1">
      <alignment horizontal="center"/>
    </xf>
    <xf numFmtId="0" fontId="20" fillId="9" borderId="18" xfId="0" applyFont="1" applyFill="1" applyBorder="1" applyAlignment="1">
      <alignment horizontal="center"/>
    </xf>
    <xf numFmtId="15" fontId="19" fillId="11" borderId="18" xfId="0" applyNumberFormat="1" applyFont="1" applyFill="1" applyBorder="1" applyAlignment="1">
      <alignment horizontal="center"/>
    </xf>
    <xf numFmtId="2" fontId="21" fillId="11" borderId="17" xfId="0" applyNumberFormat="1" applyFont="1" applyFill="1" applyBorder="1" applyAlignment="1">
      <alignment horizontal="center"/>
    </xf>
    <xf numFmtId="2" fontId="21" fillId="11" borderId="25" xfId="0" applyNumberFormat="1" applyFont="1" applyFill="1" applyBorder="1" applyAlignment="1">
      <alignment horizontal="center"/>
    </xf>
    <xf numFmtId="15" fontId="19" fillId="11" borderId="21" xfId="0" applyNumberFormat="1" applyFont="1" applyFill="1" applyBorder="1" applyAlignment="1">
      <alignment horizontal="center"/>
    </xf>
    <xf numFmtId="0" fontId="22" fillId="11" borderId="18" xfId="0" applyFont="1" applyFill="1" applyBorder="1" applyAlignment="1">
      <alignment horizontal="center"/>
    </xf>
    <xf numFmtId="0" fontId="21" fillId="11" borderId="18" xfId="0" applyFont="1" applyFill="1" applyBorder="1" applyAlignment="1">
      <alignment horizontal="center"/>
    </xf>
    <xf numFmtId="14" fontId="21" fillId="11" borderId="18" xfId="0" applyNumberFormat="1" applyFont="1" applyFill="1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173" fontId="3" fillId="0" borderId="9" xfId="0" applyNumberFormat="1" applyFont="1" applyFill="1" applyBorder="1" applyAlignment="1" applyProtection="1">
      <alignment horizontal="right" vertical="center"/>
    </xf>
    <xf numFmtId="0" fontId="0" fillId="13" borderId="18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173" fontId="4" fillId="0" borderId="14" xfId="0" applyNumberFormat="1" applyFont="1" applyFill="1" applyBorder="1" applyAlignment="1" applyProtection="1">
      <alignment horizontal="right" vertical="center"/>
    </xf>
    <xf numFmtId="9" fontId="0" fillId="13" borderId="18" xfId="0" applyNumberFormat="1" applyFill="1" applyBorder="1" applyAlignment="1">
      <alignment horizontal="center"/>
    </xf>
    <xf numFmtId="181" fontId="0" fillId="13" borderId="18" xfId="0" applyNumberFormat="1" applyFill="1" applyBorder="1" applyAlignment="1">
      <alignment horizontal="center"/>
    </xf>
    <xf numFmtId="2" fontId="22" fillId="0" borderId="18" xfId="0" applyNumberFormat="1" applyFont="1" applyFill="1" applyBorder="1" applyAlignment="1">
      <alignment horizontal="center"/>
    </xf>
    <xf numFmtId="0" fontId="50" fillId="0" borderId="7" xfId="0" applyFont="1" applyFill="1" applyBorder="1" applyAlignment="1">
      <alignment vertical="center"/>
    </xf>
    <xf numFmtId="15" fontId="31" fillId="0" borderId="32" xfId="0" applyNumberFormat="1" applyFont="1" applyFill="1" applyBorder="1" applyAlignment="1">
      <alignment horizontal="center"/>
    </xf>
    <xf numFmtId="15" fontId="19" fillId="0" borderId="32" xfId="0" applyNumberFormat="1" applyFont="1" applyFill="1" applyBorder="1" applyAlignment="1">
      <alignment horizontal="center"/>
    </xf>
    <xf numFmtId="14" fontId="21" fillId="0" borderId="19" xfId="0" applyNumberFormat="1" applyFont="1" applyFill="1" applyBorder="1" applyAlignment="1">
      <alignment horizontal="center"/>
    </xf>
    <xf numFmtId="15" fontId="19" fillId="0" borderId="30" xfId="0" applyNumberFormat="1" applyFont="1" applyFill="1" applyBorder="1" applyAlignment="1">
      <alignment horizontal="center"/>
    </xf>
    <xf numFmtId="0" fontId="21" fillId="10" borderId="19" xfId="0" applyFont="1" applyFill="1" applyBorder="1" applyAlignment="1">
      <alignment horizontal="center"/>
    </xf>
    <xf numFmtId="15" fontId="31" fillId="0" borderId="30" xfId="0" applyNumberFormat="1" applyFont="1" applyFill="1" applyBorder="1" applyAlignment="1">
      <alignment horizontal="center"/>
    </xf>
    <xf numFmtId="15" fontId="19" fillId="0" borderId="17" xfId="0" applyNumberFormat="1" applyFont="1" applyFill="1" applyBorder="1" applyAlignment="1">
      <alignment horizontal="center"/>
    </xf>
    <xf numFmtId="0" fontId="21" fillId="4" borderId="20" xfId="14" applyNumberFormat="1" applyFont="1" applyFill="1" applyBorder="1" applyAlignment="1">
      <alignment horizontal="center" vertical="center"/>
    </xf>
    <xf numFmtId="0" fontId="21" fillId="4" borderId="20" xfId="14" applyNumberFormat="1" applyFont="1" applyFill="1" applyBorder="1" applyAlignment="1">
      <alignment horizontal="center" vertical="center" wrapText="1"/>
    </xf>
    <xf numFmtId="174" fontId="20" fillId="4" borderId="12" xfId="14" applyNumberFormat="1" applyFont="1" applyFill="1" applyBorder="1" applyAlignment="1">
      <alignment horizontal="centerContinuous" vertical="center"/>
    </xf>
    <xf numFmtId="0" fontId="26" fillId="4" borderId="1" xfId="14" applyFont="1" applyFill="1" applyBorder="1" applyAlignment="1">
      <alignment horizontal="center" vertical="center"/>
    </xf>
    <xf numFmtId="0" fontId="26" fillId="4" borderId="1" xfId="14" applyFont="1" applyFill="1" applyBorder="1" applyAlignment="1">
      <alignment horizontal="center" vertical="center" wrapText="1"/>
    </xf>
    <xf numFmtId="0" fontId="26" fillId="0" borderId="1" xfId="14" applyFont="1" applyBorder="1" applyAlignment="1"/>
    <xf numFmtId="0" fontId="36" fillId="9" borderId="17" xfId="14" applyFont="1" applyFill="1" applyBorder="1" applyAlignment="1">
      <alignment horizontal="center"/>
    </xf>
    <xf numFmtId="0" fontId="21" fillId="0" borderId="17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36" fillId="9" borderId="17" xfId="3" applyFont="1" applyFill="1" applyBorder="1" applyAlignment="1">
      <alignment horizontal="center"/>
    </xf>
    <xf numFmtId="175" fontId="25" fillId="4" borderId="1" xfId="14" applyNumberFormat="1" applyFont="1" applyFill="1" applyBorder="1" applyAlignment="1">
      <alignment horizontal="center" vertical="center"/>
    </xf>
    <xf numFmtId="0" fontId="25" fillId="4" borderId="1" xfId="14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18" xfId="0" applyFont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4" fillId="4" borderId="28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20" fillId="4" borderId="54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 wrapText="1"/>
    </xf>
    <xf numFmtId="15" fontId="19" fillId="0" borderId="18" xfId="0" applyNumberFormat="1" applyFont="1" applyBorder="1" applyAlignment="1">
      <alignment horizontal="center"/>
    </xf>
    <xf numFmtId="2" fontId="44" fillId="0" borderId="17" xfId="0" applyNumberFormat="1" applyFont="1" applyFill="1" applyBorder="1" applyAlignment="1">
      <alignment horizontal="center"/>
    </xf>
    <xf numFmtId="0" fontId="44" fillId="0" borderId="18" xfId="0" applyFont="1" applyBorder="1" applyAlignment="1">
      <alignment horizontal="center"/>
    </xf>
    <xf numFmtId="14" fontId="44" fillId="0" borderId="18" xfId="0" applyNumberFormat="1" applyFont="1" applyFill="1" applyBorder="1" applyAlignment="1">
      <alignment horizontal="center"/>
    </xf>
    <xf numFmtId="15" fontId="45" fillId="0" borderId="32" xfId="0" applyNumberFormat="1" applyFont="1" applyFill="1" applyBorder="1" applyAlignment="1">
      <alignment horizontal="center"/>
    </xf>
    <xf numFmtId="0" fontId="37" fillId="10" borderId="33" xfId="0" applyFont="1" applyFill="1" applyBorder="1" applyAlignment="1">
      <alignment horizontal="center"/>
    </xf>
    <xf numFmtId="15" fontId="19" fillId="11" borderId="32" xfId="0" applyNumberFormat="1" applyFont="1" applyFill="1" applyBorder="1" applyAlignment="1">
      <alignment horizontal="center"/>
    </xf>
    <xf numFmtId="0" fontId="37" fillId="11" borderId="33" xfId="0" applyFont="1" applyFill="1" applyBorder="1" applyAlignment="1">
      <alignment horizontal="center"/>
    </xf>
    <xf numFmtId="0" fontId="53" fillId="10" borderId="33" xfId="0" applyFont="1" applyFill="1" applyBorder="1" applyAlignment="1">
      <alignment horizontal="center"/>
    </xf>
    <xf numFmtId="0" fontId="46" fillId="0" borderId="18" xfId="0" applyFont="1" applyBorder="1" applyAlignment="1">
      <alignment horizontal="center"/>
    </xf>
    <xf numFmtId="0" fontId="44" fillId="10" borderId="18" xfId="0" applyFont="1" applyFill="1" applyBorder="1" applyAlignment="1">
      <alignment horizontal="center"/>
    </xf>
    <xf numFmtId="0" fontId="54" fillId="10" borderId="33" xfId="0" applyFont="1" applyFill="1" applyBorder="1" applyAlignment="1">
      <alignment horizontal="center"/>
    </xf>
    <xf numFmtId="0" fontId="28" fillId="0" borderId="18" xfId="0" applyFont="1" applyBorder="1"/>
    <xf numFmtId="0" fontId="28" fillId="0" borderId="33" xfId="0" applyFont="1" applyBorder="1"/>
    <xf numFmtId="0" fontId="43" fillId="0" borderId="18" xfId="0" applyFont="1" applyBorder="1" applyAlignment="1">
      <alignment horizontal="center"/>
    </xf>
    <xf numFmtId="14" fontId="22" fillId="0" borderId="18" xfId="0" applyNumberFormat="1" applyFont="1" applyFill="1" applyBorder="1" applyAlignment="1">
      <alignment horizontal="left"/>
    </xf>
    <xf numFmtId="14" fontId="21" fillId="0" borderId="18" xfId="0" applyNumberFormat="1" applyFont="1" applyFill="1" applyBorder="1" applyAlignment="1">
      <alignment horizontal="left"/>
    </xf>
    <xf numFmtId="15" fontId="19" fillId="0" borderId="32" xfId="0" applyNumberFormat="1" applyFont="1" applyBorder="1" applyAlignment="1">
      <alignment horizontal="center"/>
    </xf>
    <xf numFmtId="15" fontId="31" fillId="0" borderId="32" xfId="0" applyNumberFormat="1" applyFont="1" applyBorder="1" applyAlignment="1">
      <alignment horizontal="center"/>
    </xf>
    <xf numFmtId="178" fontId="22" fillId="9" borderId="17" xfId="14" applyNumberFormat="1" applyFont="1" applyFill="1" applyBorder="1" applyAlignment="1">
      <alignment horizontal="center"/>
    </xf>
    <xf numFmtId="0" fontId="22" fillId="9" borderId="17" xfId="3" applyFont="1" applyFill="1" applyBorder="1" applyAlignment="1">
      <alignment horizontal="center"/>
    </xf>
    <xf numFmtId="2" fontId="21" fillId="10" borderId="17" xfId="0" applyNumberFormat="1" applyFont="1" applyFill="1" applyBorder="1" applyAlignment="1">
      <alignment horizontal="center"/>
    </xf>
    <xf numFmtId="14" fontId="21" fillId="0" borderId="19" xfId="0" applyNumberFormat="1" applyFont="1" applyFill="1" applyBorder="1" applyAlignment="1">
      <alignment horizontal="left"/>
    </xf>
    <xf numFmtId="15" fontId="19" fillId="0" borderId="30" xfId="0" applyNumberFormat="1" applyFont="1" applyBorder="1" applyAlignment="1">
      <alignment horizontal="center"/>
    </xf>
    <xf numFmtId="0" fontId="53" fillId="10" borderId="31" xfId="0" applyFont="1" applyFill="1" applyBorder="1" applyAlignment="1">
      <alignment horizontal="center"/>
    </xf>
    <xf numFmtId="14" fontId="22" fillId="0" borderId="19" xfId="0" applyNumberFormat="1" applyFont="1" applyFill="1" applyBorder="1" applyAlignment="1">
      <alignment horizontal="left"/>
    </xf>
    <xf numFmtId="183" fontId="21" fillId="10" borderId="33" xfId="0" applyNumberFormat="1" applyFont="1" applyFill="1" applyBorder="1" applyAlignment="1">
      <alignment horizontal="center"/>
    </xf>
    <xf numFmtId="15" fontId="31" fillId="0" borderId="4" xfId="0" applyNumberFormat="1" applyFont="1" applyBorder="1" applyAlignment="1">
      <alignment horizontal="center"/>
    </xf>
    <xf numFmtId="2" fontId="21" fillId="0" borderId="19" xfId="0" applyNumberFormat="1" applyFont="1" applyFill="1" applyBorder="1" applyAlignment="1">
      <alignment horizontal="center"/>
    </xf>
    <xf numFmtId="2" fontId="21" fillId="10" borderId="44" xfId="0" applyNumberFormat="1" applyFont="1" applyFill="1" applyBorder="1" applyAlignment="1">
      <alignment horizontal="center"/>
    </xf>
    <xf numFmtId="2" fontId="21" fillId="11" borderId="33" xfId="0" applyNumberFormat="1" applyFont="1" applyFill="1" applyBorder="1" applyAlignment="1">
      <alignment horizontal="center"/>
    </xf>
    <xf numFmtId="14" fontId="21" fillId="11" borderId="32" xfId="0" applyNumberFormat="1" applyFont="1" applyFill="1" applyBorder="1" applyAlignment="1">
      <alignment horizontal="center"/>
    </xf>
    <xf numFmtId="2" fontId="22" fillId="0" borderId="1" xfId="0" applyNumberFormat="1" applyFont="1" applyFill="1" applyBorder="1" applyAlignment="1">
      <alignment horizontal="center"/>
    </xf>
    <xf numFmtId="15" fontId="31" fillId="0" borderId="30" xfId="0" applyNumberFormat="1" applyFont="1" applyBorder="1" applyAlignment="1">
      <alignment horizontal="center"/>
    </xf>
    <xf numFmtId="14" fontId="21" fillId="0" borderId="30" xfId="0" applyNumberFormat="1" applyFont="1" applyBorder="1" applyAlignment="1">
      <alignment horizontal="center"/>
    </xf>
    <xf numFmtId="0" fontId="22" fillId="3" borderId="41" xfId="0" applyFont="1" applyFill="1" applyBorder="1"/>
    <xf numFmtId="2" fontId="21" fillId="10" borderId="33" xfId="0" applyNumberFormat="1" applyFont="1" applyFill="1" applyBorder="1" applyAlignment="1">
      <alignment horizontal="center"/>
    </xf>
    <xf numFmtId="14" fontId="22" fillId="0" borderId="32" xfId="0" applyNumberFormat="1" applyFont="1" applyBorder="1" applyAlignment="1">
      <alignment horizontal="center"/>
    </xf>
    <xf numFmtId="0" fontId="22" fillId="3" borderId="55" xfId="0" applyFont="1" applyFill="1" applyBorder="1"/>
    <xf numFmtId="15" fontId="19" fillId="0" borderId="2" xfId="0" applyNumberFormat="1" applyFont="1" applyBorder="1" applyAlignment="1">
      <alignment horizontal="center"/>
    </xf>
    <xf numFmtId="14" fontId="21" fillId="0" borderId="32" xfId="0" applyNumberFormat="1" applyFont="1" applyBorder="1" applyAlignment="1">
      <alignment horizontal="center"/>
    </xf>
    <xf numFmtId="2" fontId="22" fillId="0" borderId="33" xfId="0" applyNumberFormat="1" applyFont="1" applyFill="1" applyBorder="1" applyAlignment="1">
      <alignment horizontal="center"/>
    </xf>
    <xf numFmtId="0" fontId="25" fillId="3" borderId="33" xfId="0" applyFont="1" applyFill="1" applyBorder="1"/>
    <xf numFmtId="166" fontId="7" fillId="13" borderId="14" xfId="0" applyNumberFormat="1" applyFont="1" applyFill="1" applyBorder="1" applyAlignment="1" applyProtection="1">
      <alignment horizontal="right" vertical="center" wrapText="1"/>
      <protection locked="0"/>
    </xf>
    <xf numFmtId="14" fontId="57" fillId="0" borderId="0" xfId="0" applyNumberFormat="1" applyFont="1" applyFill="1"/>
    <xf numFmtId="2" fontId="22" fillId="0" borderId="2" xfId="0" applyNumberFormat="1" applyFont="1" applyFill="1" applyBorder="1" applyAlignment="1">
      <alignment horizontal="center"/>
    </xf>
    <xf numFmtId="2" fontId="21" fillId="10" borderId="2" xfId="0" applyNumberFormat="1" applyFont="1" applyFill="1" applyBorder="1" applyAlignment="1">
      <alignment horizontal="center"/>
    </xf>
    <xf numFmtId="0" fontId="21" fillId="10" borderId="2" xfId="0" applyFont="1" applyFill="1" applyBorder="1" applyAlignment="1">
      <alignment horizontal="center"/>
    </xf>
    <xf numFmtId="2" fontId="21" fillId="0" borderId="2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1" fillId="10" borderId="21" xfId="0" applyFont="1" applyFill="1" applyBorder="1" applyAlignment="1">
      <alignment horizontal="center"/>
    </xf>
    <xf numFmtId="15" fontId="31" fillId="0" borderId="40" xfId="0" applyNumberFormat="1" applyFont="1" applyBorder="1" applyAlignment="1">
      <alignment horizontal="center"/>
    </xf>
    <xf numFmtId="15" fontId="19" fillId="0" borderId="40" xfId="0" applyNumberFormat="1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/>
    </xf>
    <xf numFmtId="15" fontId="19" fillId="0" borderId="7" xfId="0" applyNumberFormat="1" applyFont="1" applyBorder="1" applyAlignment="1">
      <alignment horizontal="center"/>
    </xf>
    <xf numFmtId="14" fontId="21" fillId="0" borderId="39" xfId="0" applyNumberFormat="1" applyFont="1" applyFill="1" applyBorder="1" applyAlignment="1">
      <alignment horizontal="left"/>
    </xf>
    <xf numFmtId="14" fontId="22" fillId="0" borderId="39" xfId="0" applyNumberFormat="1" applyFont="1" applyFill="1" applyBorder="1" applyAlignment="1">
      <alignment horizontal="left"/>
    </xf>
    <xf numFmtId="15" fontId="19" fillId="0" borderId="8" xfId="0" applyNumberFormat="1" applyFont="1" applyBorder="1" applyAlignment="1">
      <alignment horizontal="center"/>
    </xf>
    <xf numFmtId="0" fontId="20" fillId="14" borderId="18" xfId="0" applyFont="1" applyFill="1" applyBorder="1" applyAlignment="1">
      <alignment horizontal="center"/>
    </xf>
    <xf numFmtId="2" fontId="21" fillId="10" borderId="7" xfId="0" applyNumberFormat="1" applyFont="1" applyFill="1" applyBorder="1" applyAlignment="1">
      <alignment horizontal="center"/>
    </xf>
    <xf numFmtId="15" fontId="31" fillId="0" borderId="56" xfId="0" applyNumberFormat="1" applyFont="1" applyBorder="1" applyAlignment="1">
      <alignment horizontal="center"/>
    </xf>
    <xf numFmtId="15" fontId="31" fillId="0" borderId="18" xfId="0" applyNumberFormat="1" applyFont="1" applyBorder="1" applyAlignment="1">
      <alignment horizontal="center"/>
    </xf>
    <xf numFmtId="0" fontId="21" fillId="10" borderId="8" xfId="0" applyFont="1" applyFill="1" applyBorder="1" applyAlignment="1">
      <alignment horizontal="center"/>
    </xf>
    <xf numFmtId="15" fontId="19" fillId="14" borderId="7" xfId="0" applyNumberFormat="1" applyFont="1" applyFill="1" applyBorder="1" applyAlignment="1">
      <alignment horizontal="center"/>
    </xf>
    <xf numFmtId="14" fontId="21" fillId="14" borderId="39" xfId="0" applyNumberFormat="1" applyFont="1" applyFill="1" applyBorder="1" applyAlignment="1">
      <alignment horizontal="left"/>
    </xf>
    <xf numFmtId="2" fontId="21" fillId="14" borderId="18" xfId="0" applyNumberFormat="1" applyFont="1" applyFill="1" applyBorder="1" applyAlignment="1">
      <alignment horizontal="center"/>
    </xf>
    <xf numFmtId="2" fontId="21" fillId="14" borderId="17" xfId="0" applyNumberFormat="1" applyFont="1" applyFill="1" applyBorder="1" applyAlignment="1">
      <alignment horizontal="center"/>
    </xf>
    <xf numFmtId="15" fontId="19" fillId="14" borderId="40" xfId="0" applyNumberFormat="1" applyFont="1" applyFill="1" applyBorder="1" applyAlignment="1">
      <alignment horizontal="center"/>
    </xf>
    <xf numFmtId="0" fontId="22" fillId="14" borderId="39" xfId="0" applyFont="1" applyFill="1" applyBorder="1" applyAlignment="1">
      <alignment horizontal="center"/>
    </xf>
    <xf numFmtId="0" fontId="21" fillId="14" borderId="18" xfId="0" applyFont="1" applyFill="1" applyBorder="1" applyAlignment="1">
      <alignment horizontal="center"/>
    </xf>
    <xf numFmtId="0" fontId="53" fillId="14" borderId="33" xfId="0" applyFont="1" applyFill="1" applyBorder="1" applyAlignment="1">
      <alignment horizontal="center"/>
    </xf>
    <xf numFmtId="14" fontId="21" fillId="14" borderId="32" xfId="0" applyNumberFormat="1" applyFont="1" applyFill="1" applyBorder="1" applyAlignment="1">
      <alignment horizontal="center"/>
    </xf>
    <xf numFmtId="0" fontId="21" fillId="10" borderId="17" xfId="0" applyFont="1" applyFill="1" applyBorder="1" applyAlignment="1">
      <alignment horizontal="center"/>
    </xf>
    <xf numFmtId="0" fontId="53" fillId="10" borderId="1" xfId="0" applyFont="1" applyFill="1" applyBorder="1" applyAlignment="1">
      <alignment horizontal="center"/>
    </xf>
    <xf numFmtId="2" fontId="21" fillId="11" borderId="18" xfId="0" applyNumberFormat="1" applyFont="1" applyFill="1" applyBorder="1" applyAlignment="1">
      <alignment horizontal="center"/>
    </xf>
    <xf numFmtId="0" fontId="21" fillId="11" borderId="21" xfId="0" applyFont="1" applyFill="1" applyBorder="1" applyAlignment="1">
      <alignment horizontal="center"/>
    </xf>
    <xf numFmtId="0" fontId="19" fillId="9" borderId="18" xfId="14" applyNumberFormat="1" applyFont="1" applyFill="1" applyBorder="1" applyAlignment="1">
      <alignment horizontal="center"/>
    </xf>
    <xf numFmtId="0" fontId="19" fillId="11" borderId="21" xfId="0" applyNumberFormat="1" applyFont="1" applyFill="1" applyBorder="1" applyAlignment="1">
      <alignment horizontal="center"/>
    </xf>
    <xf numFmtId="184" fontId="4" fillId="13" borderId="11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/>
    </xf>
    <xf numFmtId="0" fontId="20" fillId="15" borderId="18" xfId="0" applyFont="1" applyFill="1" applyBorder="1" applyAlignment="1">
      <alignment horizontal="center"/>
    </xf>
    <xf numFmtId="15" fontId="19" fillId="16" borderId="8" xfId="0" applyNumberFormat="1" applyFont="1" applyFill="1" applyBorder="1" applyAlignment="1">
      <alignment horizontal="center"/>
    </xf>
    <xf numFmtId="14" fontId="21" fillId="16" borderId="18" xfId="0" applyNumberFormat="1" applyFont="1" applyFill="1" applyBorder="1" applyAlignment="1">
      <alignment horizontal="left"/>
    </xf>
    <xf numFmtId="2" fontId="21" fillId="16" borderId="18" xfId="0" applyNumberFormat="1" applyFont="1" applyFill="1" applyBorder="1" applyAlignment="1">
      <alignment horizontal="center"/>
    </xf>
    <xf numFmtId="14" fontId="22" fillId="0" borderId="8" xfId="0" applyNumberFormat="1" applyFont="1" applyFill="1" applyBorder="1" applyAlignment="1">
      <alignment horizontal="left"/>
    </xf>
    <xf numFmtId="14" fontId="21" fillId="0" borderId="8" xfId="0" applyNumberFormat="1" applyFont="1" applyFill="1" applyBorder="1" applyAlignment="1">
      <alignment horizontal="left"/>
    </xf>
    <xf numFmtId="15" fontId="22" fillId="16" borderId="8" xfId="0" applyNumberFormat="1" applyFont="1" applyFill="1" applyBorder="1" applyAlignment="1">
      <alignment horizontal="center"/>
    </xf>
    <xf numFmtId="15" fontId="31" fillId="0" borderId="2" xfId="0" applyNumberFormat="1" applyFont="1" applyBorder="1" applyAlignment="1">
      <alignment horizontal="center"/>
    </xf>
    <xf numFmtId="0" fontId="21" fillId="16" borderId="18" xfId="0" applyFont="1" applyFill="1" applyBorder="1" applyAlignment="1">
      <alignment horizontal="center"/>
    </xf>
    <xf numFmtId="167" fontId="4" fillId="13" borderId="8" xfId="0" applyNumberFormat="1" applyFont="1" applyFill="1" applyBorder="1" applyAlignment="1">
      <alignment horizontal="right" vertical="center" wrapText="1"/>
    </xf>
    <xf numFmtId="14" fontId="21" fillId="14" borderId="8" xfId="0" applyNumberFormat="1" applyFont="1" applyFill="1" applyBorder="1" applyAlignment="1">
      <alignment horizontal="left"/>
    </xf>
    <xf numFmtId="0" fontId="21" fillId="14" borderId="1" xfId="0" applyFont="1" applyFill="1" applyBorder="1" applyAlignment="1">
      <alignment horizontal="center"/>
    </xf>
    <xf numFmtId="0" fontId="53" fillId="14" borderId="1" xfId="0" applyFont="1" applyFill="1" applyBorder="1" applyAlignment="1">
      <alignment horizontal="center"/>
    </xf>
    <xf numFmtId="15" fontId="19" fillId="0" borderId="7" xfId="0" applyNumberFormat="1" applyFont="1" applyFill="1" applyBorder="1" applyAlignment="1">
      <alignment horizontal="center"/>
    </xf>
    <xf numFmtId="0" fontId="21" fillId="0" borderId="39" xfId="0" applyFont="1" applyFill="1" applyBorder="1" applyAlignment="1">
      <alignment horizontal="center"/>
    </xf>
    <xf numFmtId="14" fontId="22" fillId="0" borderId="21" xfId="0" applyNumberFormat="1" applyFont="1" applyFill="1" applyBorder="1" applyAlignment="1">
      <alignment horizontal="center"/>
    </xf>
    <xf numFmtId="0" fontId="20" fillId="16" borderId="18" xfId="0" applyFont="1" applyFill="1" applyBorder="1" applyAlignment="1">
      <alignment horizontal="center"/>
    </xf>
    <xf numFmtId="15" fontId="19" fillId="16" borderId="7" xfId="0" applyNumberFormat="1" applyFont="1" applyFill="1" applyBorder="1" applyAlignment="1">
      <alignment horizontal="center"/>
    </xf>
    <xf numFmtId="0" fontId="22" fillId="3" borderId="17" xfId="0" applyFont="1" applyFill="1" applyBorder="1"/>
    <xf numFmtId="0" fontId="12" fillId="0" borderId="1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 wrapText="1"/>
    </xf>
    <xf numFmtId="167" fontId="0" fillId="0" borderId="0" xfId="0" applyNumberFormat="1"/>
    <xf numFmtId="167" fontId="12" fillId="0" borderId="0" xfId="0" applyNumberFormat="1" applyFont="1" applyFill="1" applyBorder="1" applyAlignment="1" applyProtection="1">
      <alignment horizontal="right" vertical="center" wrapText="1"/>
    </xf>
    <xf numFmtId="170" fontId="12" fillId="0" borderId="0" xfId="0" applyNumberFormat="1" applyFont="1" applyFill="1" applyBorder="1" applyAlignment="1" applyProtection="1">
      <alignment horizontal="right" vertical="center" wrapText="1"/>
    </xf>
    <xf numFmtId="173" fontId="3" fillId="0" borderId="9" xfId="0" applyNumberFormat="1" applyFont="1" applyFill="1" applyBorder="1" applyAlignment="1">
      <alignment horizontal="right" vertical="center"/>
    </xf>
    <xf numFmtId="0" fontId="28" fillId="5" borderId="0" xfId="0" applyFont="1" applyFill="1" applyBorder="1"/>
    <xf numFmtId="0" fontId="59" fillId="5" borderId="0" xfId="0" applyFont="1" applyFill="1" applyBorder="1"/>
    <xf numFmtId="0" fontId="32" fillId="0" borderId="0" xfId="0" applyFont="1"/>
    <xf numFmtId="0" fontId="33" fillId="0" borderId="0" xfId="0" applyFont="1" applyBorder="1"/>
    <xf numFmtId="0" fontId="28" fillId="0" borderId="1" xfId="0" applyFont="1" applyBorder="1"/>
    <xf numFmtId="14" fontId="21" fillId="0" borderId="32" xfId="0" applyNumberFormat="1" applyFont="1" applyFill="1" applyBorder="1" applyAlignment="1">
      <alignment horizontal="center"/>
    </xf>
    <xf numFmtId="14" fontId="21" fillId="0" borderId="21" xfId="0" applyNumberFormat="1" applyFont="1" applyFill="1" applyBorder="1" applyAlignment="1">
      <alignment horizontal="center"/>
    </xf>
    <xf numFmtId="14" fontId="22" fillId="0" borderId="32" xfId="0" applyNumberFormat="1" applyFont="1" applyFill="1" applyBorder="1" applyAlignment="1">
      <alignment horizontal="center"/>
    </xf>
    <xf numFmtId="0" fontId="22" fillId="3" borderId="57" xfId="0" applyFont="1" applyFill="1" applyBorder="1"/>
    <xf numFmtId="15" fontId="19" fillId="16" borderId="56" xfId="0" applyNumberFormat="1" applyFont="1" applyFill="1" applyBorder="1" applyAlignment="1">
      <alignment horizontal="center"/>
    </xf>
    <xf numFmtId="14" fontId="21" fillId="16" borderId="32" xfId="0" applyNumberFormat="1" applyFont="1" applyFill="1" applyBorder="1" applyAlignment="1">
      <alignment horizontal="center"/>
    </xf>
    <xf numFmtId="0" fontId="21" fillId="14" borderId="17" xfId="0" applyFont="1" applyFill="1" applyBorder="1" applyAlignment="1">
      <alignment horizontal="center"/>
    </xf>
    <xf numFmtId="15" fontId="31" fillId="0" borderId="56" xfId="0" applyNumberFormat="1" applyFont="1" applyFill="1" applyBorder="1" applyAlignment="1">
      <alignment horizontal="center"/>
    </xf>
    <xf numFmtId="0" fontId="0" fillId="0" borderId="0" xfId="0" applyFill="1"/>
    <xf numFmtId="0" fontId="53" fillId="10" borderId="44" xfId="0" applyFont="1" applyFill="1" applyBorder="1" applyAlignment="1">
      <alignment horizontal="center"/>
    </xf>
    <xf numFmtId="15" fontId="19" fillId="0" borderId="56" xfId="0" applyNumberFormat="1" applyFont="1" applyFill="1" applyBorder="1" applyAlignment="1">
      <alignment horizontal="center"/>
    </xf>
    <xf numFmtId="2" fontId="21" fillId="16" borderId="7" xfId="0" applyNumberFormat="1" applyFont="1" applyFill="1" applyBorder="1" applyAlignment="1">
      <alignment horizontal="center"/>
    </xf>
    <xf numFmtId="0" fontId="21" fillId="16" borderId="2" xfId="0" applyFont="1" applyFill="1" applyBorder="1" applyAlignment="1">
      <alignment horizontal="center"/>
    </xf>
    <xf numFmtId="0" fontId="53" fillId="16" borderId="1" xfId="0" applyFont="1" applyFill="1" applyBorder="1" applyAlignment="1">
      <alignment horizontal="center"/>
    </xf>
    <xf numFmtId="2" fontId="21" fillId="10" borderId="18" xfId="0" applyNumberFormat="1" applyFont="1" applyFill="1" applyBorder="1" applyAlignment="1">
      <alignment horizontal="center"/>
    </xf>
    <xf numFmtId="0" fontId="53" fillId="10" borderId="18" xfId="0" applyFont="1" applyFill="1" applyBorder="1" applyAlignment="1">
      <alignment horizontal="center"/>
    </xf>
    <xf numFmtId="0" fontId="22" fillId="3" borderId="18" xfId="0" applyFont="1" applyFill="1" applyBorder="1"/>
    <xf numFmtId="0" fontId="21" fillId="10" borderId="1" xfId="0" applyFont="1" applyFill="1" applyBorder="1" applyAlignment="1">
      <alignment horizontal="center"/>
    </xf>
    <xf numFmtId="0" fontId="21" fillId="3" borderId="17" xfId="0" applyFont="1" applyFill="1" applyBorder="1"/>
    <xf numFmtId="15" fontId="19" fillId="14" borderId="18" xfId="0" applyNumberFormat="1" applyFont="1" applyFill="1" applyBorder="1" applyAlignment="1">
      <alignment horizontal="center"/>
    </xf>
    <xf numFmtId="14" fontId="21" fillId="14" borderId="18" xfId="0" applyNumberFormat="1" applyFont="1" applyFill="1" applyBorder="1" applyAlignment="1">
      <alignment horizontal="left"/>
    </xf>
    <xf numFmtId="14" fontId="21" fillId="14" borderId="18" xfId="0" applyNumberFormat="1" applyFont="1" applyFill="1" applyBorder="1" applyAlignment="1">
      <alignment horizontal="center"/>
    </xf>
    <xf numFmtId="0" fontId="53" fillId="10" borderId="21" xfId="0" applyFont="1" applyFill="1" applyBorder="1" applyAlignment="1">
      <alignment horizontal="center"/>
    </xf>
    <xf numFmtId="0" fontId="20" fillId="17" borderId="18" xfId="0" applyFont="1" applyFill="1" applyBorder="1" applyAlignment="1">
      <alignment horizontal="center"/>
    </xf>
    <xf numFmtId="15" fontId="19" fillId="17" borderId="18" xfId="0" applyNumberFormat="1" applyFont="1" applyFill="1" applyBorder="1" applyAlignment="1">
      <alignment horizontal="center"/>
    </xf>
    <xf numFmtId="14" fontId="21" fillId="17" borderId="18" xfId="0" applyNumberFormat="1" applyFont="1" applyFill="1" applyBorder="1" applyAlignment="1">
      <alignment horizontal="left"/>
    </xf>
    <xf numFmtId="2" fontId="21" fillId="17" borderId="18" xfId="0" applyNumberFormat="1" applyFont="1" applyFill="1" applyBorder="1" applyAlignment="1">
      <alignment horizontal="center"/>
    </xf>
    <xf numFmtId="0" fontId="21" fillId="17" borderId="17" xfId="0" applyFont="1" applyFill="1" applyBorder="1" applyAlignment="1">
      <alignment horizontal="center"/>
    </xf>
    <xf numFmtId="0" fontId="21" fillId="17" borderId="1" xfId="0" applyFont="1" applyFill="1" applyBorder="1" applyAlignment="1">
      <alignment horizontal="center"/>
    </xf>
    <xf numFmtId="0" fontId="53" fillId="17" borderId="21" xfId="0" applyFont="1" applyFill="1" applyBorder="1" applyAlignment="1">
      <alignment horizontal="center"/>
    </xf>
    <xf numFmtId="14" fontId="21" fillId="17" borderId="21" xfId="0" applyNumberFormat="1" applyFont="1" applyFill="1" applyBorder="1" applyAlignment="1">
      <alignment horizontal="center"/>
    </xf>
    <xf numFmtId="0" fontId="20" fillId="6" borderId="4" xfId="14" applyFont="1" applyFill="1" applyBorder="1" applyAlignment="1">
      <alignment horizontal="center" vertical="center" wrapText="1"/>
    </xf>
    <xf numFmtId="0" fontId="20" fillId="6" borderId="12" xfId="14" applyFont="1" applyFill="1" applyBorder="1" applyAlignment="1">
      <alignment horizontal="center" vertical="center" wrapText="1"/>
    </xf>
    <xf numFmtId="0" fontId="21" fillId="6" borderId="26" xfId="14" applyFont="1" applyFill="1" applyBorder="1" applyAlignment="1">
      <alignment horizontal="center" vertical="center" wrapText="1"/>
    </xf>
    <xf numFmtId="0" fontId="22" fillId="6" borderId="19" xfId="14" applyFont="1" applyFill="1" applyBorder="1" applyAlignment="1">
      <alignment horizontal="center" vertical="center" wrapText="1"/>
    </xf>
    <xf numFmtId="0" fontId="22" fillId="6" borderId="12" xfId="14" applyFont="1" applyFill="1" applyBorder="1" applyAlignment="1">
      <alignment horizontal="center" vertical="center" wrapText="1"/>
    </xf>
    <xf numFmtId="0" fontId="20" fillId="6" borderId="30" xfId="14" applyFont="1" applyFill="1" applyBorder="1" applyAlignment="1">
      <alignment horizontal="center" vertical="center" wrapText="1"/>
    </xf>
    <xf numFmtId="0" fontId="21" fillId="6" borderId="18" xfId="14" applyFont="1" applyFill="1" applyBorder="1" applyAlignment="1">
      <alignment horizontal="center"/>
    </xf>
    <xf numFmtId="0" fontId="22" fillId="6" borderId="33" xfId="14" applyFont="1" applyFill="1" applyBorder="1" applyAlignment="1">
      <alignment horizontal="center" vertical="center"/>
    </xf>
    <xf numFmtId="0" fontId="20" fillId="6" borderId="21" xfId="14" applyFont="1" applyFill="1" applyBorder="1" applyAlignment="1">
      <alignment horizontal="centerContinuous" vertical="center"/>
    </xf>
    <xf numFmtId="0" fontId="20" fillId="6" borderId="12" xfId="14" applyFont="1" applyFill="1" applyBorder="1" applyAlignment="1">
      <alignment horizontal="centerContinuous" vertical="center"/>
    </xf>
    <xf numFmtId="0" fontId="21" fillId="6" borderId="26" xfId="14" applyFont="1" applyFill="1" applyBorder="1" applyAlignment="1">
      <alignment horizontal="centerContinuous" vertical="center" wrapText="1"/>
    </xf>
    <xf numFmtId="0" fontId="22" fillId="5" borderId="4" xfId="14" applyFont="1" applyFill="1" applyBorder="1" applyAlignment="1">
      <alignment horizontal="center" vertical="center" wrapText="1"/>
    </xf>
    <xf numFmtId="0" fontId="22" fillId="5" borderId="12" xfId="14" applyFont="1" applyFill="1" applyBorder="1" applyAlignment="1">
      <alignment horizontal="center" vertical="center" wrapText="1"/>
    </xf>
    <xf numFmtId="0" fontId="20" fillId="6" borderId="21" xfId="14" applyFont="1" applyFill="1" applyBorder="1" applyAlignment="1">
      <alignment horizontal="center" vertical="center"/>
    </xf>
    <xf numFmtId="0" fontId="20" fillId="6" borderId="1" xfId="14" applyFont="1" applyFill="1" applyBorder="1" applyAlignment="1">
      <alignment horizontal="center" vertical="center"/>
    </xf>
    <xf numFmtId="0" fontId="22" fillId="6" borderId="20" xfId="14" applyFont="1" applyFill="1" applyBorder="1" applyAlignment="1">
      <alignment horizontal="center" vertical="center"/>
    </xf>
    <xf numFmtId="0" fontId="20" fillId="6" borderId="4" xfId="14" applyFont="1" applyFill="1" applyBorder="1" applyAlignment="1">
      <alignment horizontal="center" vertical="center"/>
    </xf>
    <xf numFmtId="0" fontId="22" fillId="6" borderId="4" xfId="14" applyFont="1" applyFill="1" applyBorder="1" applyAlignment="1">
      <alignment horizontal="center" vertical="center"/>
    </xf>
    <xf numFmtId="0" fontId="22" fillId="6" borderId="12" xfId="14" applyFont="1" applyFill="1" applyBorder="1" applyAlignment="1">
      <alignment horizontal="center" vertical="center"/>
    </xf>
    <xf numFmtId="0" fontId="22" fillId="6" borderId="1" xfId="14" applyFont="1" applyFill="1" applyBorder="1" applyAlignment="1">
      <alignment horizontal="center" vertical="center"/>
    </xf>
    <xf numFmtId="0" fontId="22" fillId="6" borderId="31" xfId="14" applyFont="1" applyFill="1" applyBorder="1" applyAlignment="1">
      <alignment horizontal="center" vertical="center"/>
    </xf>
    <xf numFmtId="0" fontId="29" fillId="6" borderId="21" xfId="14" applyFont="1" applyFill="1" applyBorder="1" applyAlignment="1">
      <alignment horizontal="center" vertical="center"/>
    </xf>
    <xf numFmtId="0" fontId="29" fillId="6" borderId="1" xfId="14" applyFont="1" applyFill="1" applyBorder="1" applyAlignment="1">
      <alignment horizontal="center" vertical="center"/>
    </xf>
    <xf numFmtId="0" fontId="25" fillId="6" borderId="20" xfId="14" applyFont="1" applyFill="1" applyBorder="1" applyAlignment="1">
      <alignment horizontal="center" vertical="center"/>
    </xf>
    <xf numFmtId="0" fontId="25" fillId="6" borderId="21" xfId="14" applyFont="1" applyFill="1" applyBorder="1" applyAlignment="1">
      <alignment horizontal="center" vertical="center"/>
    </xf>
    <xf numFmtId="0" fontId="25" fillId="6" borderId="1" xfId="14" applyFont="1" applyFill="1" applyBorder="1" applyAlignment="1">
      <alignment horizontal="center" vertical="center"/>
    </xf>
    <xf numFmtId="0" fontId="29" fillId="6" borderId="32" xfId="14" applyFont="1" applyFill="1" applyBorder="1" applyAlignment="1">
      <alignment horizontal="center" vertical="center"/>
    </xf>
    <xf numFmtId="0" fontId="25" fillId="6" borderId="31" xfId="14" applyFont="1" applyFill="1" applyBorder="1" applyAlignment="1">
      <alignment horizontal="center" vertical="center"/>
    </xf>
    <xf numFmtId="0" fontId="25" fillId="6" borderId="20" xfId="14" applyFont="1" applyFill="1" applyBorder="1" applyAlignment="1">
      <alignment horizontal="center"/>
    </xf>
    <xf numFmtId="0" fontId="29" fillId="6" borderId="21" xfId="14" applyFont="1" applyFill="1" applyBorder="1" applyAlignment="1">
      <alignment horizontal="center"/>
    </xf>
    <xf numFmtId="0" fontId="25" fillId="6" borderId="21" xfId="14" applyFont="1" applyFill="1" applyBorder="1" applyAlignment="1">
      <alignment horizontal="center"/>
    </xf>
    <xf numFmtId="0" fontId="25" fillId="6" borderId="1" xfId="14" applyFont="1" applyFill="1" applyBorder="1" applyAlignment="1">
      <alignment horizontal="center"/>
    </xf>
    <xf numFmtId="0" fontId="29" fillId="6" borderId="32" xfId="14" applyFont="1" applyFill="1" applyBorder="1" applyAlignment="1">
      <alignment horizontal="center"/>
    </xf>
    <xf numFmtId="0" fontId="25" fillId="6" borderId="33" xfId="14" applyFont="1" applyFill="1" applyBorder="1" applyAlignment="1">
      <alignment horizontal="center"/>
    </xf>
    <xf numFmtId="0" fontId="25" fillId="6" borderId="31" xfId="14" applyFont="1" applyFill="1" applyBorder="1" applyAlignment="1">
      <alignment horizontal="center"/>
    </xf>
    <xf numFmtId="0" fontId="19" fillId="0" borderId="34" xfId="14" applyFont="1" applyBorder="1" applyAlignment="1">
      <alignment horizontal="center"/>
    </xf>
    <xf numFmtId="0" fontId="29" fillId="6" borderId="35" xfId="14" applyFont="1" applyFill="1" applyBorder="1" applyAlignment="1">
      <alignment horizontal="center" vertical="center"/>
    </xf>
    <xf numFmtId="0" fontId="29" fillId="6" borderId="36" xfId="14" applyFont="1" applyFill="1" applyBorder="1" applyAlignment="1">
      <alignment horizontal="center" vertical="center"/>
    </xf>
    <xf numFmtId="0" fontId="25" fillId="6" borderId="58" xfId="14" applyFont="1" applyFill="1" applyBorder="1" applyAlignment="1">
      <alignment horizontal="center"/>
    </xf>
    <xf numFmtId="0" fontId="29" fillId="6" borderId="35" xfId="14" applyFont="1" applyFill="1" applyBorder="1" applyAlignment="1">
      <alignment horizontal="center"/>
    </xf>
    <xf numFmtId="0" fontId="25" fillId="6" borderId="35" xfId="14" applyFont="1" applyFill="1" applyBorder="1" applyAlignment="1">
      <alignment horizontal="center"/>
    </xf>
    <xf numFmtId="0" fontId="25" fillId="6" borderId="36" xfId="14" applyFont="1" applyFill="1" applyBorder="1" applyAlignment="1">
      <alignment horizontal="center"/>
    </xf>
    <xf numFmtId="0" fontId="29" fillId="6" borderId="37" xfId="14" applyFont="1" applyFill="1" applyBorder="1" applyAlignment="1">
      <alignment horizontal="center"/>
    </xf>
    <xf numFmtId="0" fontId="25" fillId="6" borderId="34" xfId="14" applyFont="1" applyFill="1" applyBorder="1" applyAlignment="1"/>
    <xf numFmtId="0" fontId="25" fillId="6" borderId="38" xfId="14" applyFont="1" applyFill="1" applyBorder="1" applyAlignment="1">
      <alignment horizontal="center"/>
    </xf>
    <xf numFmtId="14" fontId="22" fillId="0" borderId="39" xfId="14" applyNumberFormat="1" applyFont="1" applyBorder="1" applyAlignment="1">
      <alignment horizontal="center"/>
    </xf>
    <xf numFmtId="0" fontId="26" fillId="5" borderId="8" xfId="14" applyFont="1" applyFill="1" applyBorder="1" applyAlignment="1">
      <alignment horizontal="center" vertical="center"/>
    </xf>
    <xf numFmtId="0" fontId="26" fillId="5" borderId="2" xfId="14" applyFont="1" applyFill="1" applyBorder="1" applyAlignment="1">
      <alignment horizontal="center" vertical="center"/>
    </xf>
    <xf numFmtId="0" fontId="21" fillId="5" borderId="59" xfId="14" applyFont="1" applyFill="1" applyBorder="1" applyAlignment="1">
      <alignment horizontal="center" vertical="center"/>
    </xf>
    <xf numFmtId="0" fontId="21" fillId="7" borderId="8" xfId="14" applyFont="1" applyFill="1" applyBorder="1" applyAlignment="1">
      <alignment horizontal="center" vertical="center"/>
    </xf>
    <xf numFmtId="0" fontId="21" fillId="7" borderId="2" xfId="14" applyFont="1" applyFill="1" applyBorder="1" applyAlignment="1">
      <alignment horizontal="center" vertical="center"/>
    </xf>
    <xf numFmtId="0" fontId="21" fillId="5" borderId="2" xfId="14" applyFont="1" applyFill="1" applyBorder="1" applyAlignment="1">
      <alignment horizontal="center" vertical="center"/>
    </xf>
    <xf numFmtId="14" fontId="26" fillId="5" borderId="40" xfId="14" applyNumberFormat="1" applyFont="1" applyFill="1" applyBorder="1" applyAlignment="1">
      <alignment horizontal="center" vertical="center"/>
    </xf>
    <xf numFmtId="0" fontId="22" fillId="3" borderId="39" xfId="14" applyFont="1" applyFill="1" applyBorder="1" applyAlignment="1">
      <alignment horizontal="center"/>
    </xf>
    <xf numFmtId="175" fontId="21" fillId="5" borderId="41" xfId="14" applyNumberFormat="1" applyFont="1" applyFill="1" applyBorder="1" applyAlignment="1">
      <alignment horizontal="center" vertical="center"/>
    </xf>
    <xf numFmtId="176" fontId="19" fillId="0" borderId="18" xfId="14" applyNumberFormat="1" applyFont="1" applyBorder="1" applyAlignment="1">
      <alignment horizontal="center"/>
    </xf>
    <xf numFmtId="0" fontId="26" fillId="5" borderId="21" xfId="14" applyFont="1" applyFill="1" applyBorder="1" applyAlignment="1">
      <alignment horizontal="center" vertical="center"/>
    </xf>
    <xf numFmtId="0" fontId="26" fillId="5" borderId="1" xfId="14" applyFont="1" applyFill="1" applyBorder="1" applyAlignment="1">
      <alignment horizontal="center" vertical="center"/>
    </xf>
    <xf numFmtId="0" fontId="21" fillId="5" borderId="20" xfId="14" applyFont="1" applyFill="1" applyBorder="1" applyAlignment="1">
      <alignment horizontal="center" vertical="center"/>
    </xf>
    <xf numFmtId="0" fontId="21" fillId="7" borderId="21" xfId="14" applyFont="1" applyFill="1" applyBorder="1" applyAlignment="1">
      <alignment horizontal="center" vertical="center"/>
    </xf>
    <xf numFmtId="0" fontId="21" fillId="7" borderId="1" xfId="14" applyFont="1" applyFill="1" applyBorder="1" applyAlignment="1">
      <alignment horizontal="center" vertical="center"/>
    </xf>
    <xf numFmtId="0" fontId="21" fillId="5" borderId="1" xfId="14" applyFont="1" applyFill="1" applyBorder="1" applyAlignment="1">
      <alignment horizontal="center" vertical="center"/>
    </xf>
    <xf numFmtId="14" fontId="26" fillId="5" borderId="42" xfId="14" applyNumberFormat="1" applyFont="1" applyFill="1" applyBorder="1" applyAlignment="1">
      <alignment horizontal="center" vertical="center"/>
    </xf>
    <xf numFmtId="0" fontId="22" fillId="3" borderId="18" xfId="14" applyFont="1" applyFill="1" applyBorder="1" applyAlignment="1">
      <alignment horizontal="center"/>
    </xf>
    <xf numFmtId="175" fontId="21" fillId="5" borderId="43" xfId="14" applyNumberFormat="1" applyFont="1" applyFill="1" applyBorder="1" applyAlignment="1">
      <alignment horizontal="center" vertical="center"/>
    </xf>
    <xf numFmtId="176" fontId="19" fillId="5" borderId="18" xfId="14" applyNumberFormat="1" applyFont="1" applyFill="1" applyBorder="1" applyAlignment="1">
      <alignment horizontal="center" vertical="center" wrapText="1"/>
    </xf>
    <xf numFmtId="0" fontId="20" fillId="5" borderId="18" xfId="14" applyFont="1" applyFill="1" applyBorder="1" applyAlignment="1">
      <alignment horizontal="center" vertical="center" wrapText="1"/>
    </xf>
    <xf numFmtId="0" fontId="20" fillId="5" borderId="17" xfId="14" applyFont="1" applyFill="1" applyBorder="1" applyAlignment="1">
      <alignment horizontal="center" vertical="center" wrapText="1"/>
    </xf>
    <xf numFmtId="0" fontId="26" fillId="5" borderId="18" xfId="14" applyFont="1" applyFill="1" applyBorder="1" applyAlignment="1">
      <alignment horizontal="center" vertical="center" wrapText="1"/>
    </xf>
    <xf numFmtId="0" fontId="26" fillId="5" borderId="17" xfId="14" applyFont="1" applyFill="1" applyBorder="1" applyAlignment="1">
      <alignment horizontal="center" vertical="center" wrapText="1"/>
    </xf>
    <xf numFmtId="0" fontId="20" fillId="5" borderId="21" xfId="14" applyFont="1" applyFill="1" applyBorder="1" applyAlignment="1">
      <alignment horizontal="center" vertical="center" wrapText="1"/>
    </xf>
    <xf numFmtId="0" fontId="31" fillId="0" borderId="2" xfId="0" applyNumberFormat="1" applyFont="1" applyBorder="1" applyAlignment="1">
      <alignment horizontal="center"/>
    </xf>
    <xf numFmtId="178" fontId="21" fillId="5" borderId="1" xfId="14" applyNumberFormat="1" applyFont="1" applyFill="1" applyBorder="1" applyAlignment="1">
      <alignment horizontal="center" vertical="center"/>
    </xf>
    <xf numFmtId="0" fontId="26" fillId="5" borderId="21" xfId="14" applyFont="1" applyFill="1" applyBorder="1" applyAlignment="1">
      <alignment horizontal="center" vertical="center" wrapText="1"/>
    </xf>
    <xf numFmtId="14" fontId="20" fillId="5" borderId="42" xfId="14" applyNumberFormat="1" applyFont="1" applyFill="1" applyBorder="1" applyAlignment="1">
      <alignment horizontal="center" vertical="center"/>
    </xf>
    <xf numFmtId="0" fontId="21" fillId="5" borderId="20" xfId="14" applyFont="1" applyFill="1" applyBorder="1" applyAlignment="1">
      <alignment horizontal="center" vertical="center" wrapText="1"/>
    </xf>
    <xf numFmtId="0" fontId="20" fillId="5" borderId="42" xfId="14" applyFont="1" applyFill="1" applyBorder="1" applyAlignment="1">
      <alignment horizontal="center" vertical="center" wrapText="1"/>
    </xf>
    <xf numFmtId="175" fontId="21" fillId="5" borderId="44" xfId="14" applyNumberFormat="1" applyFont="1" applyFill="1" applyBorder="1" applyAlignment="1">
      <alignment horizontal="center" vertical="center"/>
    </xf>
    <xf numFmtId="0" fontId="26" fillId="5" borderId="42" xfId="14" applyFont="1" applyFill="1" applyBorder="1" applyAlignment="1">
      <alignment horizontal="center" vertical="center" wrapText="1"/>
    </xf>
    <xf numFmtId="178" fontId="21" fillId="5" borderId="1" xfId="14" applyNumberFormat="1" applyFont="1" applyFill="1" applyBorder="1" applyAlignment="1">
      <alignment horizontal="center" vertical="center" wrapText="1"/>
    </xf>
    <xf numFmtId="0" fontId="22" fillId="5" borderId="20" xfId="14" applyFont="1" applyFill="1" applyBorder="1" applyAlignment="1">
      <alignment horizontal="center" vertical="center" wrapText="1"/>
    </xf>
    <xf numFmtId="176" fontId="19" fillId="5" borderId="18" xfId="14" applyNumberFormat="1" applyFont="1" applyFill="1" applyBorder="1" applyAlignment="1">
      <alignment horizontal="center"/>
    </xf>
    <xf numFmtId="0" fontId="26" fillId="5" borderId="21" xfId="14" applyFont="1" applyFill="1" applyBorder="1" applyAlignment="1">
      <alignment horizontal="center"/>
    </xf>
    <xf numFmtId="0" fontId="26" fillId="5" borderId="1" xfId="14" applyFont="1" applyFill="1" applyBorder="1" applyAlignment="1">
      <alignment horizontal="center"/>
    </xf>
    <xf numFmtId="0" fontId="21" fillId="5" borderId="20" xfId="14" applyFont="1" applyFill="1" applyBorder="1" applyAlignment="1">
      <alignment horizontal="center"/>
    </xf>
    <xf numFmtId="0" fontId="20" fillId="5" borderId="1" xfId="14" applyFont="1" applyFill="1" applyBorder="1" applyAlignment="1">
      <alignment horizontal="center" vertical="center" wrapText="1"/>
    </xf>
    <xf numFmtId="0" fontId="26" fillId="5" borderId="1" xfId="14" applyFont="1" applyFill="1" applyBorder="1" applyAlignment="1">
      <alignment horizontal="center" vertical="center" wrapText="1"/>
    </xf>
    <xf numFmtId="176" fontId="30" fillId="5" borderId="18" xfId="14" applyNumberFormat="1" applyFont="1" applyFill="1" applyBorder="1" applyAlignment="1">
      <alignment horizontal="center"/>
    </xf>
    <xf numFmtId="0" fontId="29" fillId="5" borderId="21" xfId="14" applyFont="1" applyFill="1" applyBorder="1" applyAlignment="1">
      <alignment horizontal="center" vertical="center" wrapText="1"/>
    </xf>
    <xf numFmtId="0" fontId="29" fillId="5" borderId="1" xfId="14" applyFont="1" applyFill="1" applyBorder="1" applyAlignment="1">
      <alignment horizontal="center" vertical="center" wrapText="1"/>
    </xf>
    <xf numFmtId="0" fontId="25" fillId="5" borderId="20" xfId="14" applyFont="1" applyFill="1" applyBorder="1" applyAlignment="1">
      <alignment horizontal="center" vertical="center" wrapText="1"/>
    </xf>
    <xf numFmtId="178" fontId="25" fillId="5" borderId="1" xfId="14" applyNumberFormat="1" applyFont="1" applyFill="1" applyBorder="1" applyAlignment="1">
      <alignment horizontal="center" vertical="center" wrapText="1"/>
    </xf>
    <xf numFmtId="0" fontId="29" fillId="5" borderId="42" xfId="14" applyFont="1" applyFill="1" applyBorder="1" applyAlignment="1">
      <alignment horizontal="center" vertical="center" wrapText="1"/>
    </xf>
    <xf numFmtId="175" fontId="25" fillId="5" borderId="44" xfId="14" applyNumberFormat="1" applyFont="1" applyFill="1" applyBorder="1" applyAlignment="1">
      <alignment horizontal="center" vertical="center"/>
    </xf>
    <xf numFmtId="0" fontId="20" fillId="0" borderId="21" xfId="14" applyFont="1" applyBorder="1" applyAlignment="1">
      <alignment horizontal="center" vertical="center"/>
    </xf>
    <xf numFmtId="178" fontId="21" fillId="0" borderId="1" xfId="14" applyNumberFormat="1" applyFont="1" applyBorder="1" applyAlignment="1">
      <alignment horizontal="center" vertical="center"/>
    </xf>
    <xf numFmtId="0" fontId="26" fillId="0" borderId="21" xfId="14" applyFont="1" applyBorder="1" applyAlignment="1">
      <alignment horizontal="center" vertical="center"/>
    </xf>
    <xf numFmtId="0" fontId="20" fillId="0" borderId="42" xfId="14" applyFont="1" applyBorder="1" applyAlignment="1">
      <alignment horizontal="center" vertical="center"/>
    </xf>
    <xf numFmtId="0" fontId="26" fillId="0" borderId="42" xfId="14" applyFont="1" applyBorder="1" applyAlignment="1">
      <alignment horizontal="center" vertical="center"/>
    </xf>
    <xf numFmtId="0" fontId="21" fillId="0" borderId="20" xfId="14" applyFont="1" applyBorder="1" applyAlignment="1">
      <alignment horizontal="center" vertical="center"/>
    </xf>
    <xf numFmtId="14" fontId="20" fillId="0" borderId="18" xfId="14" applyNumberFormat="1" applyFont="1" applyBorder="1" applyAlignment="1">
      <alignment horizontal="center"/>
    </xf>
    <xf numFmtId="14" fontId="20" fillId="0" borderId="17" xfId="14" applyNumberFormat="1" applyFont="1" applyBorder="1" applyAlignment="1">
      <alignment horizontal="center"/>
    </xf>
    <xf numFmtId="14" fontId="26" fillId="0" borderId="18" xfId="14" applyNumberFormat="1" applyFont="1" applyBorder="1" applyAlignment="1">
      <alignment horizontal="center"/>
    </xf>
    <xf numFmtId="14" fontId="26" fillId="0" borderId="17" xfId="14" applyNumberFormat="1" applyFont="1" applyBorder="1" applyAlignment="1">
      <alignment horizontal="center"/>
    </xf>
    <xf numFmtId="0" fontId="20" fillId="0" borderId="42" xfId="14" applyFont="1" applyBorder="1" applyAlignment="1">
      <alignment horizontal="center"/>
    </xf>
    <xf numFmtId="175" fontId="21" fillId="5" borderId="44" xfId="14" applyNumberFormat="1" applyFont="1" applyFill="1" applyBorder="1" applyAlignment="1">
      <alignment horizontal="center"/>
    </xf>
    <xf numFmtId="0" fontId="26" fillId="0" borderId="42" xfId="14" applyFont="1" applyBorder="1" applyAlignment="1">
      <alignment horizontal="center"/>
    </xf>
    <xf numFmtId="0" fontId="20" fillId="8" borderId="45" xfId="14" applyFont="1" applyFill="1" applyBorder="1" applyAlignment="1">
      <alignment horizontal="center" vertical="center"/>
    </xf>
    <xf numFmtId="0" fontId="20" fillId="8" borderId="1" xfId="14" applyFont="1" applyFill="1" applyBorder="1" applyAlignment="1">
      <alignment horizontal="center" vertical="center"/>
    </xf>
    <xf numFmtId="0" fontId="20" fillId="5" borderId="32" xfId="14" applyFont="1" applyFill="1" applyBorder="1" applyAlignment="1">
      <alignment horizontal="center" vertical="center"/>
    </xf>
    <xf numFmtId="175" fontId="22" fillId="5" borderId="33" xfId="14" applyNumberFormat="1" applyFont="1" applyFill="1" applyBorder="1" applyAlignment="1">
      <alignment horizontal="center" vertical="center"/>
    </xf>
    <xf numFmtId="0" fontId="20" fillId="8" borderId="21" xfId="14" applyFont="1" applyFill="1" applyBorder="1" applyAlignment="1">
      <alignment horizontal="center" vertical="center"/>
    </xf>
    <xf numFmtId="0" fontId="21" fillId="8" borderId="20" xfId="14" applyFont="1" applyFill="1" applyBorder="1" applyAlignment="1">
      <alignment horizontal="center" vertical="center"/>
    </xf>
    <xf numFmtId="0" fontId="26" fillId="8" borderId="21" xfId="14" applyFont="1" applyFill="1" applyBorder="1" applyAlignment="1">
      <alignment horizontal="center" vertical="center"/>
    </xf>
    <xf numFmtId="0" fontId="21" fillId="8" borderId="21" xfId="14" applyFont="1" applyFill="1" applyBorder="1" applyAlignment="1">
      <alignment horizontal="center" vertical="center"/>
    </xf>
    <xf numFmtId="0" fontId="21" fillId="8" borderId="1" xfId="14" applyFont="1" applyFill="1" applyBorder="1" applyAlignment="1">
      <alignment horizontal="center" vertical="center"/>
    </xf>
    <xf numFmtId="178" fontId="21" fillId="8" borderId="1" xfId="14" applyNumberFormat="1" applyFont="1" applyFill="1" applyBorder="1" applyAlignment="1">
      <alignment horizontal="center" vertical="center"/>
    </xf>
    <xf numFmtId="0" fontId="20" fillId="8" borderId="32" xfId="14" applyFont="1" applyFill="1" applyBorder="1" applyAlignment="1">
      <alignment horizontal="center" vertical="center"/>
    </xf>
    <xf numFmtId="0" fontId="21" fillId="8" borderId="18" xfId="14" applyFont="1" applyFill="1" applyBorder="1" applyAlignment="1">
      <alignment horizontal="center"/>
    </xf>
    <xf numFmtId="175" fontId="22" fillId="8" borderId="33" xfId="14" applyNumberFormat="1" applyFont="1" applyFill="1" applyBorder="1" applyAlignment="1">
      <alignment horizontal="center" vertical="center"/>
    </xf>
    <xf numFmtId="176" fontId="31" fillId="8" borderId="18" xfId="14" applyNumberFormat="1" applyFont="1" applyFill="1" applyBorder="1" applyAlignment="1">
      <alignment horizontal="center"/>
    </xf>
    <xf numFmtId="14" fontId="26" fillId="8" borderId="18" xfId="14" applyNumberFormat="1" applyFont="1" applyFill="1" applyBorder="1" applyAlignment="1">
      <alignment horizontal="center"/>
    </xf>
    <xf numFmtId="14" fontId="26" fillId="8" borderId="17" xfId="14" applyNumberFormat="1" applyFont="1" applyFill="1" applyBorder="1" applyAlignment="1">
      <alignment horizontal="center"/>
    </xf>
    <xf numFmtId="0" fontId="22" fillId="8" borderId="20" xfId="14" applyFont="1" applyFill="1" applyBorder="1" applyAlignment="1">
      <alignment horizontal="center" vertical="center"/>
    </xf>
    <xf numFmtId="0" fontId="22" fillId="8" borderId="21" xfId="14" applyFont="1" applyFill="1" applyBorder="1" applyAlignment="1">
      <alignment horizontal="center" vertical="center"/>
    </xf>
    <xf numFmtId="0" fontId="22" fillId="8" borderId="1" xfId="14" applyFont="1" applyFill="1" applyBorder="1" applyAlignment="1">
      <alignment horizontal="center" vertical="center"/>
    </xf>
    <xf numFmtId="178" fontId="22" fillId="8" borderId="1" xfId="14" applyNumberFormat="1" applyFont="1" applyFill="1" applyBorder="1" applyAlignment="1">
      <alignment horizontal="center" vertical="center"/>
    </xf>
    <xf numFmtId="0" fontId="26" fillId="8" borderId="32" xfId="14" applyFont="1" applyFill="1" applyBorder="1" applyAlignment="1">
      <alignment horizontal="center"/>
    </xf>
    <xf numFmtId="175" fontId="22" fillId="8" borderId="33" xfId="14" applyNumberFormat="1" applyFont="1" applyFill="1" applyBorder="1" applyAlignment="1">
      <alignment horizontal="center"/>
    </xf>
    <xf numFmtId="14" fontId="20" fillId="0" borderId="42" xfId="14" applyNumberFormat="1" applyFont="1" applyBorder="1" applyAlignment="1">
      <alignment horizontal="center" vertical="center"/>
    </xf>
    <xf numFmtId="175" fontId="22" fillId="5" borderId="44" xfId="14" applyNumberFormat="1" applyFont="1" applyFill="1" applyBorder="1" applyAlignment="1">
      <alignment horizontal="center" vertical="center"/>
    </xf>
    <xf numFmtId="0" fontId="20" fillId="0" borderId="18" xfId="14" applyFont="1" applyBorder="1" applyAlignment="1">
      <alignment horizontal="center"/>
    </xf>
    <xf numFmtId="0" fontId="20" fillId="0" borderId="17" xfId="14" applyFont="1" applyBorder="1" applyAlignment="1">
      <alignment horizontal="center"/>
    </xf>
    <xf numFmtId="14" fontId="26" fillId="0" borderId="42" xfId="14" applyNumberFormat="1" applyFont="1" applyBorder="1" applyAlignment="1">
      <alignment horizontal="center" vertical="center"/>
    </xf>
    <xf numFmtId="0" fontId="26" fillId="0" borderId="18" xfId="14" applyFont="1" applyBorder="1" applyAlignment="1">
      <alignment horizontal="center"/>
    </xf>
    <xf numFmtId="0" fontId="26" fillId="0" borderId="17" xfId="14" applyFont="1" applyBorder="1" applyAlignment="1">
      <alignment horizontal="center"/>
    </xf>
    <xf numFmtId="0" fontId="20" fillId="0" borderId="21" xfId="14" applyFont="1" applyBorder="1" applyAlignment="1">
      <alignment horizontal="center"/>
    </xf>
    <xf numFmtId="178" fontId="22" fillId="0" borderId="1" xfId="14" applyNumberFormat="1" applyFont="1" applyBorder="1" applyAlignment="1">
      <alignment horizontal="center"/>
    </xf>
    <xf numFmtId="178" fontId="21" fillId="0" borderId="1" xfId="14" applyNumberFormat="1" applyFont="1" applyBorder="1" applyAlignment="1">
      <alignment horizontal="center"/>
    </xf>
    <xf numFmtId="175" fontId="22" fillId="5" borderId="44" xfId="14" applyNumberFormat="1" applyFont="1" applyFill="1" applyBorder="1" applyAlignment="1">
      <alignment horizontal="center"/>
    </xf>
    <xf numFmtId="0" fontId="22" fillId="0" borderId="20" xfId="14" applyFont="1" applyBorder="1" applyAlignment="1">
      <alignment horizontal="center"/>
    </xf>
    <xf numFmtId="176" fontId="30" fillId="0" borderId="18" xfId="14" applyNumberFormat="1" applyFont="1" applyBorder="1" applyAlignment="1">
      <alignment horizontal="center"/>
    </xf>
    <xf numFmtId="0" fontId="29" fillId="0" borderId="18" xfId="14" applyFont="1" applyBorder="1" applyAlignment="1">
      <alignment horizontal="center"/>
    </xf>
    <xf numFmtId="0" fontId="29" fillId="0" borderId="17" xfId="14" applyFont="1" applyBorder="1" applyAlignment="1">
      <alignment horizontal="center"/>
    </xf>
    <xf numFmtId="0" fontId="25" fillId="0" borderId="20" xfId="14" applyFont="1" applyBorder="1" applyAlignment="1">
      <alignment horizontal="center"/>
    </xf>
    <xf numFmtId="0" fontId="29" fillId="0" borderId="21" xfId="14" applyFont="1" applyBorder="1" applyAlignment="1">
      <alignment horizontal="center"/>
    </xf>
    <xf numFmtId="178" fontId="25" fillId="0" borderId="1" xfId="14" applyNumberFormat="1" applyFont="1" applyBorder="1" applyAlignment="1">
      <alignment horizontal="center"/>
    </xf>
    <xf numFmtId="0" fontId="29" fillId="0" borderId="42" xfId="14" applyFont="1" applyBorder="1" applyAlignment="1">
      <alignment horizontal="center"/>
    </xf>
    <xf numFmtId="175" fontId="25" fillId="5" borderId="44" xfId="14" applyNumberFormat="1" applyFont="1" applyFill="1" applyBorder="1" applyAlignment="1">
      <alignment horizontal="center"/>
    </xf>
    <xf numFmtId="0" fontId="20" fillId="0" borderId="18" xfId="14" applyFont="1" applyBorder="1" applyAlignment="1"/>
    <xf numFmtId="0" fontId="20" fillId="0" borderId="17" xfId="14" applyFont="1" applyBorder="1" applyAlignment="1"/>
    <xf numFmtId="0" fontId="26" fillId="0" borderId="18" xfId="14" applyFont="1" applyBorder="1" applyAlignment="1"/>
    <xf numFmtId="0" fontId="26" fillId="0" borderId="17" xfId="14" applyFont="1" applyBorder="1" applyAlignment="1"/>
    <xf numFmtId="0" fontId="20" fillId="5" borderId="42" xfId="14" applyFont="1" applyFill="1" applyBorder="1" applyAlignment="1">
      <alignment horizontal="center" vertical="center"/>
    </xf>
    <xf numFmtId="0" fontId="22" fillId="0" borderId="18" xfId="14" applyFont="1" applyFill="1" applyBorder="1" applyAlignment="1">
      <alignment horizontal="center"/>
    </xf>
    <xf numFmtId="0" fontId="20" fillId="5" borderId="21" xfId="14" applyFont="1" applyFill="1" applyBorder="1" applyAlignment="1">
      <alignment horizontal="center" vertical="center"/>
    </xf>
    <xf numFmtId="176" fontId="19" fillId="8" borderId="18" xfId="14" applyNumberFormat="1" applyFont="1" applyFill="1" applyBorder="1" applyAlignment="1">
      <alignment horizontal="center"/>
    </xf>
    <xf numFmtId="0" fontId="20" fillId="8" borderId="18" xfId="14" applyFont="1" applyFill="1" applyBorder="1" applyAlignment="1"/>
    <xf numFmtId="0" fontId="20" fillId="8" borderId="17" xfId="14" applyFont="1" applyFill="1" applyBorder="1" applyAlignment="1"/>
    <xf numFmtId="0" fontId="22" fillId="8" borderId="20" xfId="14" applyFont="1" applyFill="1" applyBorder="1" applyAlignment="1">
      <alignment horizontal="center"/>
    </xf>
    <xf numFmtId="0" fontId="20" fillId="8" borderId="21" xfId="14" applyFont="1" applyFill="1" applyBorder="1" applyAlignment="1">
      <alignment horizontal="center"/>
    </xf>
    <xf numFmtId="0" fontId="22" fillId="8" borderId="21" xfId="14" applyFont="1" applyFill="1" applyBorder="1" applyAlignment="1">
      <alignment horizontal="center"/>
    </xf>
    <xf numFmtId="0" fontId="22" fillId="8" borderId="1" xfId="14" applyFont="1" applyFill="1" applyBorder="1" applyAlignment="1">
      <alignment horizontal="center"/>
    </xf>
    <xf numFmtId="178" fontId="22" fillId="8" borderId="1" xfId="14" applyNumberFormat="1" applyFont="1" applyFill="1" applyBorder="1" applyAlignment="1">
      <alignment horizontal="center"/>
    </xf>
    <xf numFmtId="0" fontId="20" fillId="8" borderId="32" xfId="14" applyFont="1" applyFill="1" applyBorder="1" applyAlignment="1">
      <alignment horizontal="center"/>
    </xf>
    <xf numFmtId="0" fontId="22" fillId="8" borderId="19" xfId="14" applyFont="1" applyFill="1" applyBorder="1" applyAlignment="1">
      <alignment horizontal="center"/>
    </xf>
    <xf numFmtId="175" fontId="22" fillId="8" borderId="44" xfId="14" applyNumberFormat="1" applyFont="1" applyFill="1" applyBorder="1" applyAlignment="1">
      <alignment horizontal="center"/>
    </xf>
    <xf numFmtId="0" fontId="26" fillId="5" borderId="18" xfId="14" applyFont="1" applyFill="1" applyBorder="1" applyAlignment="1">
      <alignment horizontal="center"/>
    </xf>
    <xf numFmtId="0" fontId="26" fillId="5" borderId="17" xfId="14" applyFont="1" applyFill="1" applyBorder="1" applyAlignment="1">
      <alignment horizontal="center"/>
    </xf>
    <xf numFmtId="0" fontId="21" fillId="7" borderId="21" xfId="14" applyFont="1" applyFill="1" applyBorder="1" applyAlignment="1">
      <alignment horizontal="center"/>
    </xf>
    <xf numFmtId="0" fontId="21" fillId="7" borderId="1" xfId="14" applyFont="1" applyFill="1" applyBorder="1" applyAlignment="1">
      <alignment horizontal="center"/>
    </xf>
    <xf numFmtId="178" fontId="21" fillId="5" borderId="1" xfId="14" applyNumberFormat="1" applyFont="1" applyFill="1" applyBorder="1" applyAlignment="1">
      <alignment horizontal="center"/>
    </xf>
    <xf numFmtId="175" fontId="22" fillId="0" borderId="44" xfId="14" applyNumberFormat="1" applyFont="1" applyBorder="1" applyAlignment="1">
      <alignment horizontal="center"/>
    </xf>
    <xf numFmtId="175" fontId="21" fillId="0" borderId="44" xfId="14" applyNumberFormat="1" applyFont="1" applyBorder="1" applyAlignment="1">
      <alignment horizontal="center"/>
    </xf>
    <xf numFmtId="0" fontId="22" fillId="7" borderId="21" xfId="14" applyFont="1" applyFill="1" applyBorder="1" applyAlignment="1">
      <alignment horizontal="center"/>
    </xf>
    <xf numFmtId="0" fontId="22" fillId="7" borderId="1" xfId="14" applyFont="1" applyFill="1" applyBorder="1" applyAlignment="1">
      <alignment horizontal="center"/>
    </xf>
    <xf numFmtId="0" fontId="25" fillId="7" borderId="21" xfId="14" applyFont="1" applyFill="1" applyBorder="1" applyAlignment="1">
      <alignment horizontal="center"/>
    </xf>
    <xf numFmtId="0" fontId="25" fillId="7" borderId="1" xfId="14" applyFont="1" applyFill="1" applyBorder="1" applyAlignment="1">
      <alignment horizontal="center"/>
    </xf>
    <xf numFmtId="0" fontId="21" fillId="7" borderId="18" xfId="14" applyFont="1" applyFill="1" applyBorder="1" applyAlignment="1">
      <alignment horizontal="center"/>
    </xf>
    <xf numFmtId="175" fontId="22" fillId="5" borderId="33" xfId="14" applyNumberFormat="1" applyFont="1" applyFill="1" applyBorder="1" applyAlignment="1">
      <alignment horizontal="center"/>
    </xf>
    <xf numFmtId="175" fontId="21" fillId="5" borderId="33" xfId="14" applyNumberFormat="1" applyFont="1" applyFill="1" applyBorder="1" applyAlignment="1">
      <alignment horizontal="center"/>
    </xf>
    <xf numFmtId="0" fontId="22" fillId="7" borderId="18" xfId="14" applyFont="1" applyFill="1" applyBorder="1" applyAlignment="1">
      <alignment horizontal="center"/>
    </xf>
    <xf numFmtId="0" fontId="26" fillId="0" borderId="1" xfId="14" applyFont="1" applyBorder="1" applyAlignment="1">
      <alignment horizontal="center"/>
    </xf>
    <xf numFmtId="0" fontId="20" fillId="0" borderId="1" xfId="14" applyFont="1" applyBorder="1" applyAlignment="1">
      <alignment horizontal="center"/>
    </xf>
    <xf numFmtId="15" fontId="19" fillId="0" borderId="18" xfId="14" applyNumberFormat="1" applyFont="1" applyBorder="1" applyAlignment="1">
      <alignment horizontal="center"/>
    </xf>
    <xf numFmtId="15" fontId="19" fillId="8" borderId="18" xfId="14" applyNumberFormat="1" applyFont="1" applyFill="1" applyBorder="1" applyAlignment="1">
      <alignment horizontal="center"/>
    </xf>
    <xf numFmtId="0" fontId="20" fillId="8" borderId="1" xfId="14" applyFont="1" applyFill="1" applyBorder="1" applyAlignment="1">
      <alignment horizontal="center"/>
    </xf>
    <xf numFmtId="0" fontId="22" fillId="8" borderId="18" xfId="14" applyFont="1" applyFill="1" applyBorder="1" applyAlignment="1">
      <alignment horizontal="center"/>
    </xf>
    <xf numFmtId="0" fontId="22" fillId="8" borderId="46" xfId="14" applyFont="1" applyFill="1" applyBorder="1" applyAlignment="1">
      <alignment horizontal="center"/>
    </xf>
    <xf numFmtId="0" fontId="26" fillId="0" borderId="18" xfId="14" applyFont="1" applyFill="1" applyBorder="1" applyAlignment="1"/>
    <xf numFmtId="0" fontId="26" fillId="0" borderId="17" xfId="14" applyFont="1" applyFill="1" applyBorder="1" applyAlignment="1"/>
    <xf numFmtId="0" fontId="21" fillId="0" borderId="20" xfId="14" applyFont="1" applyFill="1" applyBorder="1" applyAlignment="1">
      <alignment horizontal="center"/>
    </xf>
    <xf numFmtId="0" fontId="26" fillId="0" borderId="1" xfId="14" applyFont="1" applyFill="1" applyBorder="1" applyAlignment="1">
      <alignment horizontal="center"/>
    </xf>
    <xf numFmtId="178" fontId="21" fillId="0" borderId="1" xfId="14" applyNumberFormat="1" applyFont="1" applyFill="1" applyBorder="1" applyAlignment="1">
      <alignment horizontal="center"/>
    </xf>
    <xf numFmtId="0" fontId="20" fillId="0" borderId="42" xfId="14" applyFont="1" applyFill="1" applyBorder="1" applyAlignment="1">
      <alignment horizontal="center"/>
    </xf>
    <xf numFmtId="175" fontId="22" fillId="0" borderId="33" xfId="14" applyNumberFormat="1" applyFont="1" applyFill="1" applyBorder="1" applyAlignment="1">
      <alignment horizontal="center"/>
    </xf>
    <xf numFmtId="0" fontId="20" fillId="0" borderId="18" xfId="14" applyFont="1" applyFill="1" applyBorder="1" applyAlignment="1"/>
    <xf numFmtId="0" fontId="20" fillId="0" borderId="17" xfId="14" applyFont="1" applyFill="1" applyBorder="1" applyAlignment="1"/>
    <xf numFmtId="0" fontId="22" fillId="0" borderId="20" xfId="14" applyFont="1" applyFill="1" applyBorder="1" applyAlignment="1">
      <alignment horizontal="center"/>
    </xf>
    <xf numFmtId="0" fontId="26" fillId="0" borderId="42" xfId="14" applyFont="1" applyFill="1" applyBorder="1" applyAlignment="1">
      <alignment horizontal="center"/>
    </xf>
    <xf numFmtId="175" fontId="21" fillId="0" borderId="33" xfId="14" applyNumberFormat="1" applyFont="1" applyFill="1" applyBorder="1" applyAlignment="1">
      <alignment horizontal="center"/>
    </xf>
    <xf numFmtId="0" fontId="20" fillId="0" borderId="1" xfId="14" applyFont="1" applyFill="1" applyBorder="1" applyAlignment="1">
      <alignment horizontal="center"/>
    </xf>
    <xf numFmtId="178" fontId="22" fillId="0" borderId="1" xfId="14" applyNumberFormat="1" applyFont="1" applyFill="1" applyBorder="1" applyAlignment="1">
      <alignment horizontal="center"/>
    </xf>
    <xf numFmtId="15" fontId="30" fillId="0" borderId="18" xfId="14" applyNumberFormat="1" applyFont="1" applyBorder="1" applyAlignment="1">
      <alignment horizontal="center"/>
    </xf>
    <xf numFmtId="0" fontId="34" fillId="0" borderId="18" xfId="14" applyFont="1" applyFill="1" applyBorder="1" applyAlignment="1"/>
    <xf numFmtId="0" fontId="34" fillId="0" borderId="17" xfId="14" applyFont="1" applyFill="1" applyBorder="1" applyAlignment="1"/>
    <xf numFmtId="0" fontId="35" fillId="0" borderId="20" xfId="14" applyFont="1" applyFill="1" applyBorder="1" applyAlignment="1">
      <alignment horizontal="center"/>
    </xf>
    <xf numFmtId="0" fontId="29" fillId="0" borderId="1" xfId="14" applyFont="1" applyFill="1" applyBorder="1" applyAlignment="1">
      <alignment horizontal="center"/>
    </xf>
    <xf numFmtId="0" fontId="25" fillId="7" borderId="18" xfId="14" applyFont="1" applyFill="1" applyBorder="1" applyAlignment="1">
      <alignment horizontal="center"/>
    </xf>
    <xf numFmtId="178" fontId="25" fillId="0" borderId="1" xfId="14" applyNumberFormat="1" applyFont="1" applyFill="1" applyBorder="1" applyAlignment="1">
      <alignment horizontal="center"/>
    </xf>
    <xf numFmtId="0" fontId="34" fillId="0" borderId="42" xfId="14" applyFont="1" applyFill="1" applyBorder="1" applyAlignment="1">
      <alignment horizontal="center"/>
    </xf>
    <xf numFmtId="175" fontId="35" fillId="0" borderId="33" xfId="14" applyNumberFormat="1" applyFont="1" applyFill="1" applyBorder="1" applyAlignment="1">
      <alignment horizontal="center"/>
    </xf>
    <xf numFmtId="0" fontId="20" fillId="0" borderId="21" xfId="14" applyFont="1" applyFill="1" applyBorder="1" applyAlignment="1">
      <alignment horizontal="center"/>
    </xf>
    <xf numFmtId="0" fontId="26" fillId="0" borderId="21" xfId="14" applyFont="1" applyFill="1" applyBorder="1" applyAlignment="1">
      <alignment horizontal="center"/>
    </xf>
    <xf numFmtId="175" fontId="21" fillId="0" borderId="44" xfId="14" applyNumberFormat="1" applyFont="1" applyFill="1" applyBorder="1" applyAlignment="1">
      <alignment horizontal="center"/>
    </xf>
    <xf numFmtId="15" fontId="19" fillId="0" borderId="19" xfId="14" applyNumberFormat="1" applyFont="1" applyBorder="1" applyAlignment="1">
      <alignment horizontal="center"/>
    </xf>
    <xf numFmtId="0" fontId="26" fillId="0" borderId="19" xfId="14" applyFont="1" applyFill="1" applyBorder="1" applyAlignment="1"/>
    <xf numFmtId="0" fontId="26" fillId="0" borderId="24" xfId="14" applyFont="1" applyFill="1" applyBorder="1" applyAlignment="1"/>
    <xf numFmtId="0" fontId="22" fillId="0" borderId="26" xfId="14" applyFont="1" applyFill="1" applyBorder="1" applyAlignment="1">
      <alignment horizontal="center"/>
    </xf>
    <xf numFmtId="0" fontId="26" fillId="0" borderId="4" xfId="14" applyFont="1" applyFill="1" applyBorder="1" applyAlignment="1">
      <alignment horizontal="center"/>
    </xf>
    <xf numFmtId="0" fontId="21" fillId="7" borderId="4" xfId="14" applyFont="1" applyFill="1" applyBorder="1" applyAlignment="1">
      <alignment horizontal="center"/>
    </xf>
    <xf numFmtId="0" fontId="21" fillId="7" borderId="12" xfId="14" applyFont="1" applyFill="1" applyBorder="1" applyAlignment="1">
      <alignment horizontal="center"/>
    </xf>
    <xf numFmtId="178" fontId="21" fillId="0" borderId="12" xfId="14" applyNumberFormat="1" applyFont="1" applyFill="1" applyBorder="1" applyAlignment="1">
      <alignment horizontal="center"/>
    </xf>
    <xf numFmtId="0" fontId="26" fillId="0" borderId="47" xfId="14" applyFont="1" applyBorder="1" applyAlignment="1">
      <alignment horizontal="center"/>
    </xf>
    <xf numFmtId="175" fontId="21" fillId="5" borderId="43" xfId="14" applyNumberFormat="1" applyFont="1" applyFill="1" applyBorder="1" applyAlignment="1">
      <alignment horizontal="center"/>
    </xf>
    <xf numFmtId="15" fontId="19" fillId="0" borderId="17" xfId="14" applyNumberFormat="1" applyFont="1" applyBorder="1" applyAlignment="1">
      <alignment horizontal="center"/>
    </xf>
    <xf numFmtId="177" fontId="19" fillId="0" borderId="18" xfId="14" applyNumberFormat="1" applyFont="1" applyBorder="1" applyAlignment="1">
      <alignment horizontal="center"/>
    </xf>
    <xf numFmtId="177" fontId="19" fillId="8" borderId="18" xfId="14" applyNumberFormat="1" applyFont="1" applyFill="1" applyBorder="1" applyAlignment="1">
      <alignment horizontal="center"/>
    </xf>
    <xf numFmtId="0" fontId="20" fillId="8" borderId="18" xfId="14" applyFont="1" applyFill="1" applyBorder="1" applyAlignment="1">
      <alignment horizontal="center"/>
    </xf>
    <xf numFmtId="0" fontId="20" fillId="8" borderId="17" xfId="14" applyFont="1" applyFill="1" applyBorder="1" applyAlignment="1">
      <alignment horizontal="center"/>
    </xf>
    <xf numFmtId="0" fontId="20" fillId="8" borderId="42" xfId="14" applyFont="1" applyFill="1" applyBorder="1" applyAlignment="1">
      <alignment horizontal="center"/>
    </xf>
    <xf numFmtId="177" fontId="19" fillId="0" borderId="18" xfId="14" applyNumberFormat="1" applyFont="1" applyFill="1" applyBorder="1" applyAlignment="1">
      <alignment horizontal="center"/>
    </xf>
    <xf numFmtId="0" fontId="26" fillId="0" borderId="18" xfId="14" applyFont="1" applyFill="1" applyBorder="1" applyAlignment="1">
      <alignment horizontal="center"/>
    </xf>
    <xf numFmtId="0" fontId="26" fillId="0" borderId="17" xfId="14" applyFont="1" applyFill="1" applyBorder="1" applyAlignment="1">
      <alignment horizontal="center"/>
    </xf>
    <xf numFmtId="175" fontId="22" fillId="0" borderId="44" xfId="14" applyNumberFormat="1" applyFont="1" applyFill="1" applyBorder="1" applyAlignment="1">
      <alignment horizontal="center"/>
    </xf>
    <xf numFmtId="0" fontId="20" fillId="0" borderId="18" xfId="14" applyFont="1" applyFill="1" applyBorder="1" applyAlignment="1">
      <alignment horizontal="center"/>
    </xf>
    <xf numFmtId="0" fontId="20" fillId="0" borderId="17" xfId="14" applyFont="1" applyFill="1" applyBorder="1" applyAlignment="1">
      <alignment horizontal="center"/>
    </xf>
    <xf numFmtId="177" fontId="30" fillId="0" borderId="18" xfId="14" applyNumberFormat="1" applyFont="1" applyFill="1" applyBorder="1" applyAlignment="1">
      <alignment horizontal="center"/>
    </xf>
    <xf numFmtId="0" fontId="34" fillId="0" borderId="18" xfId="14" applyFont="1" applyFill="1" applyBorder="1" applyAlignment="1">
      <alignment horizontal="center"/>
    </xf>
    <xf numFmtId="0" fontId="34" fillId="0" borderId="17" xfId="14" applyFont="1" applyFill="1" applyBorder="1" applyAlignment="1">
      <alignment horizontal="center"/>
    </xf>
    <xf numFmtId="0" fontId="29" fillId="0" borderId="21" xfId="14" applyFont="1" applyFill="1" applyBorder="1" applyAlignment="1">
      <alignment horizontal="center"/>
    </xf>
    <xf numFmtId="175" fontId="35" fillId="0" borderId="44" xfId="14" applyNumberFormat="1" applyFont="1" applyFill="1" applyBorder="1" applyAlignment="1">
      <alignment horizontal="center"/>
    </xf>
    <xf numFmtId="177" fontId="19" fillId="0" borderId="19" xfId="14" applyNumberFormat="1" applyFont="1" applyFill="1" applyBorder="1" applyAlignment="1">
      <alignment horizontal="center"/>
    </xf>
    <xf numFmtId="0" fontId="20" fillId="0" borderId="19" xfId="14" applyFont="1" applyFill="1" applyBorder="1" applyAlignment="1">
      <alignment horizontal="center"/>
    </xf>
    <xf numFmtId="0" fontId="20" fillId="0" borderId="24" xfId="14" applyFont="1" applyFill="1" applyBorder="1" applyAlignment="1">
      <alignment horizontal="center"/>
    </xf>
    <xf numFmtId="0" fontId="26" fillId="0" borderId="47" xfId="14" applyFont="1" applyFill="1" applyBorder="1" applyAlignment="1">
      <alignment horizontal="center"/>
    </xf>
    <xf numFmtId="175" fontId="21" fillId="0" borderId="43" xfId="14" applyNumberFormat="1" applyFont="1" applyFill="1" applyBorder="1" applyAlignment="1">
      <alignment horizontal="center"/>
    </xf>
    <xf numFmtId="178" fontId="22" fillId="0" borderId="18" xfId="14" applyNumberFormat="1" applyFont="1" applyFill="1" applyBorder="1" applyAlignment="1">
      <alignment horizontal="center"/>
    </xf>
    <xf numFmtId="178" fontId="21" fillId="0" borderId="18" xfId="14" applyNumberFormat="1" applyFont="1" applyFill="1" applyBorder="1" applyAlignment="1">
      <alignment horizontal="center"/>
    </xf>
    <xf numFmtId="178" fontId="22" fillId="8" borderId="18" xfId="14" applyNumberFormat="1" applyFont="1" applyFill="1" applyBorder="1" applyAlignment="1">
      <alignment horizontal="center"/>
    </xf>
    <xf numFmtId="0" fontId="22" fillId="0" borderId="18" xfId="14" applyFont="1" applyBorder="1" applyAlignment="1">
      <alignment horizontal="center"/>
    </xf>
    <xf numFmtId="0" fontId="22" fillId="3" borderId="44" xfId="14" applyFont="1" applyFill="1" applyBorder="1"/>
    <xf numFmtId="0" fontId="26" fillId="0" borderId="32" xfId="14" applyFont="1" applyBorder="1" applyAlignment="1">
      <alignment horizontal="center"/>
    </xf>
    <xf numFmtId="0" fontId="20" fillId="9" borderId="18" xfId="14" applyFont="1" applyFill="1" applyBorder="1" applyAlignment="1">
      <alignment horizontal="center"/>
    </xf>
    <xf numFmtId="0" fontId="20" fillId="9" borderId="17" xfId="14" applyFont="1" applyFill="1" applyBorder="1" applyAlignment="1">
      <alignment horizontal="center"/>
    </xf>
    <xf numFmtId="0" fontId="21" fillId="0" borderId="19" xfId="14" applyFont="1" applyBorder="1" applyAlignment="1">
      <alignment horizontal="center"/>
    </xf>
    <xf numFmtId="0" fontId="20" fillId="9" borderId="21" xfId="14" applyFont="1" applyFill="1" applyBorder="1" applyAlignment="1">
      <alignment horizontal="center"/>
    </xf>
    <xf numFmtId="0" fontId="20" fillId="9" borderId="42" xfId="14" applyFont="1" applyFill="1" applyBorder="1" applyAlignment="1">
      <alignment horizontal="center"/>
    </xf>
    <xf numFmtId="175" fontId="22" fillId="9" borderId="1" xfId="14" applyNumberFormat="1" applyFont="1" applyFill="1" applyBorder="1" applyAlignment="1">
      <alignment horizontal="center"/>
    </xf>
    <xf numFmtId="0" fontId="22" fillId="9" borderId="44" xfId="14" applyFont="1" applyFill="1" applyBorder="1"/>
    <xf numFmtId="175" fontId="21" fillId="0" borderId="39" xfId="14" applyNumberFormat="1" applyFont="1" applyBorder="1" applyAlignment="1">
      <alignment horizontal="center"/>
    </xf>
    <xf numFmtId="175" fontId="21" fillId="0" borderId="18" xfId="14" applyNumberFormat="1" applyFont="1" applyBorder="1" applyAlignment="1">
      <alignment horizontal="center"/>
    </xf>
    <xf numFmtId="178" fontId="25" fillId="0" borderId="18" xfId="14" applyNumberFormat="1" applyFont="1" applyFill="1" applyBorder="1" applyAlignment="1">
      <alignment horizontal="center"/>
    </xf>
    <xf numFmtId="0" fontId="29" fillId="0" borderId="32" xfId="14" applyFont="1" applyBorder="1" applyAlignment="1">
      <alignment horizontal="center"/>
    </xf>
    <xf numFmtId="175" fontId="25" fillId="0" borderId="18" xfId="14" applyNumberFormat="1" applyFont="1" applyBorder="1" applyAlignment="1">
      <alignment horizontal="center"/>
    </xf>
    <xf numFmtId="175" fontId="21" fillId="0" borderId="17" xfId="14" applyNumberFormat="1" applyFont="1" applyBorder="1" applyAlignment="1">
      <alignment horizontal="center"/>
    </xf>
    <xf numFmtId="15" fontId="19" fillId="0" borderId="24" xfId="14" applyNumberFormat="1" applyFont="1" applyBorder="1" applyAlignment="1">
      <alignment horizontal="center"/>
    </xf>
    <xf numFmtId="0" fontId="22" fillId="3" borderId="43" xfId="14" applyFont="1" applyFill="1" applyBorder="1"/>
    <xf numFmtId="0" fontId="22" fillId="3" borderId="33" xfId="14" applyFont="1" applyFill="1" applyBorder="1"/>
    <xf numFmtId="0" fontId="22" fillId="3" borderId="31" xfId="14" applyFont="1" applyFill="1" applyBorder="1"/>
    <xf numFmtId="0" fontId="20" fillId="0" borderId="19" xfId="14" applyFont="1" applyBorder="1" applyAlignment="1">
      <alignment horizontal="center"/>
    </xf>
    <xf numFmtId="0" fontId="20" fillId="0" borderId="24" xfId="14" applyFont="1" applyBorder="1" applyAlignment="1">
      <alignment horizontal="center"/>
    </xf>
    <xf numFmtId="0" fontId="22" fillId="0" borderId="26" xfId="14" applyFont="1" applyBorder="1" applyAlignment="1">
      <alignment horizontal="center"/>
    </xf>
    <xf numFmtId="178" fontId="21" fillId="0" borderId="19" xfId="14" applyNumberFormat="1" applyFont="1" applyFill="1" applyBorder="1" applyAlignment="1">
      <alignment horizontal="center"/>
    </xf>
    <xf numFmtId="0" fontId="26" fillId="0" borderId="61" xfId="14" applyFont="1" applyFill="1" applyBorder="1" applyAlignment="1">
      <alignment horizontal="center"/>
    </xf>
    <xf numFmtId="0" fontId="20" fillId="0" borderId="61" xfId="14" applyFont="1" applyFill="1" applyBorder="1" applyAlignment="1">
      <alignment horizontal="center"/>
    </xf>
    <xf numFmtId="0" fontId="21" fillId="3" borderId="33" xfId="14" applyFont="1" applyFill="1" applyBorder="1"/>
    <xf numFmtId="175" fontId="21" fillId="0" borderId="19" xfId="14" applyNumberFormat="1" applyFont="1" applyBorder="1" applyAlignment="1">
      <alignment horizontal="center"/>
    </xf>
    <xf numFmtId="0" fontId="36" fillId="9" borderId="33" xfId="14" applyFont="1" applyFill="1" applyBorder="1"/>
    <xf numFmtId="15" fontId="19" fillId="0" borderId="18" xfId="14" applyNumberFormat="1" applyFont="1" applyFill="1" applyBorder="1" applyAlignment="1">
      <alignment horizontal="center"/>
    </xf>
    <xf numFmtId="0" fontId="22" fillId="0" borderId="17" xfId="14" applyFont="1" applyFill="1" applyBorder="1" applyAlignment="1">
      <alignment horizontal="center"/>
    </xf>
    <xf numFmtId="2" fontId="22" fillId="0" borderId="20" xfId="14" applyNumberFormat="1" applyFont="1" applyFill="1" applyBorder="1" applyAlignment="1">
      <alignment horizontal="center"/>
    </xf>
    <xf numFmtId="0" fontId="21" fillId="0" borderId="21" xfId="14" applyFont="1" applyFill="1" applyBorder="1" applyAlignment="1">
      <alignment horizontal="center"/>
    </xf>
    <xf numFmtId="0" fontId="21" fillId="0" borderId="21" xfId="14" applyFont="1" applyBorder="1" applyAlignment="1">
      <alignment horizontal="center"/>
    </xf>
    <xf numFmtId="15" fontId="19" fillId="0" borderId="17" xfId="14" applyNumberFormat="1" applyFont="1" applyFill="1" applyBorder="1" applyAlignment="1">
      <alignment horizontal="center"/>
    </xf>
    <xf numFmtId="0" fontId="21" fillId="0" borderId="18" xfId="14" applyFont="1" applyFill="1" applyBorder="1" applyAlignment="1">
      <alignment horizontal="center"/>
    </xf>
    <xf numFmtId="0" fontId="21" fillId="0" borderId="17" xfId="14" applyFont="1" applyFill="1" applyBorder="1" applyAlignment="1">
      <alignment horizontal="center"/>
    </xf>
    <xf numFmtId="2" fontId="21" fillId="0" borderId="20" xfId="14" applyNumberFormat="1" applyFont="1" applyFill="1" applyBorder="1" applyAlignment="1">
      <alignment horizontal="center"/>
    </xf>
    <xf numFmtId="14" fontId="22" fillId="0" borderId="1" xfId="14" applyNumberFormat="1" applyFont="1" applyFill="1" applyBorder="1" applyAlignment="1">
      <alignment horizontal="center"/>
    </xf>
    <xf numFmtId="14" fontId="21" fillId="0" borderId="1" xfId="14" applyNumberFormat="1" applyFont="1" applyFill="1" applyBorder="1" applyAlignment="1">
      <alignment horizontal="center"/>
    </xf>
    <xf numFmtId="15" fontId="30" fillId="0" borderId="18" xfId="14" applyNumberFormat="1" applyFont="1" applyFill="1" applyBorder="1" applyAlignment="1">
      <alignment horizontal="center"/>
    </xf>
    <xf numFmtId="0" fontId="25" fillId="0" borderId="18" xfId="14" applyFont="1" applyFill="1" applyBorder="1" applyAlignment="1">
      <alignment horizontal="center"/>
    </xf>
    <xf numFmtId="0" fontId="25" fillId="0" borderId="17" xfId="14" applyFont="1" applyFill="1" applyBorder="1" applyAlignment="1">
      <alignment horizontal="center"/>
    </xf>
    <xf numFmtId="2" fontId="25" fillId="0" borderId="20" xfId="14" applyNumberFormat="1" applyFont="1" applyFill="1" applyBorder="1" applyAlignment="1">
      <alignment horizontal="center"/>
    </xf>
    <xf numFmtId="14" fontId="25" fillId="0" borderId="1" xfId="14" applyNumberFormat="1" applyFont="1" applyFill="1" applyBorder="1" applyAlignment="1">
      <alignment horizontal="center"/>
    </xf>
    <xf numFmtId="0" fontId="25" fillId="0" borderId="21" xfId="14" applyFont="1" applyBorder="1" applyAlignment="1">
      <alignment horizontal="center"/>
    </xf>
    <xf numFmtId="0" fontId="25" fillId="3" borderId="44" xfId="14" applyFont="1" applyFill="1" applyBorder="1"/>
    <xf numFmtId="0" fontId="22" fillId="0" borderId="21" xfId="14" applyFont="1" applyBorder="1" applyAlignment="1">
      <alignment horizontal="center"/>
    </xf>
    <xf numFmtId="175" fontId="22" fillId="0" borderId="18" xfId="14" applyNumberFormat="1" applyFont="1" applyBorder="1" applyAlignment="1">
      <alignment horizontal="center"/>
    </xf>
    <xf numFmtId="0" fontId="25" fillId="3" borderId="18" xfId="14" applyFont="1" applyFill="1" applyBorder="1"/>
    <xf numFmtId="14" fontId="22" fillId="0" borderId="18" xfId="14" applyNumberFormat="1" applyFont="1" applyFill="1" applyBorder="1" applyAlignment="1">
      <alignment horizontal="center"/>
    </xf>
    <xf numFmtId="14" fontId="21" fillId="0" borderId="18" xfId="14" applyNumberFormat="1" applyFont="1" applyFill="1" applyBorder="1" applyAlignment="1">
      <alignment horizontal="center"/>
    </xf>
    <xf numFmtId="2" fontId="21" fillId="0" borderId="20" xfId="0" applyNumberFormat="1" applyFont="1" applyFill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5" fillId="3" borderId="18" xfId="0" applyFont="1" applyFill="1" applyBorder="1"/>
    <xf numFmtId="2" fontId="22" fillId="0" borderId="20" xfId="0" applyNumberFormat="1" applyFont="1" applyFill="1" applyBorder="1" applyAlignment="1">
      <alignment horizontal="center"/>
    </xf>
    <xf numFmtId="15" fontId="19" fillId="0" borderId="18" xfId="15" applyNumberFormat="1" applyFont="1" applyFill="1" applyBorder="1" applyAlignment="1">
      <alignment horizontal="center"/>
    </xf>
    <xf numFmtId="0" fontId="21" fillId="0" borderId="18" xfId="15" applyFont="1" applyFill="1" applyBorder="1" applyAlignment="1">
      <alignment horizontal="center"/>
    </xf>
    <xf numFmtId="0" fontId="21" fillId="0" borderId="17" xfId="15" applyFont="1" applyFill="1" applyBorder="1" applyAlignment="1">
      <alignment horizontal="center"/>
    </xf>
    <xf numFmtId="2" fontId="21" fillId="0" borderId="20" xfId="15" applyNumberFormat="1" applyFont="1" applyFill="1" applyBorder="1" applyAlignment="1">
      <alignment horizontal="center"/>
    </xf>
    <xf numFmtId="14" fontId="22" fillId="0" borderId="18" xfId="15" applyNumberFormat="1" applyFont="1" applyFill="1" applyBorder="1" applyAlignment="1">
      <alignment horizontal="center"/>
    </xf>
    <xf numFmtId="0" fontId="22" fillId="0" borderId="18" xfId="15" applyFont="1" applyFill="1" applyBorder="1" applyAlignment="1">
      <alignment horizontal="center"/>
    </xf>
    <xf numFmtId="0" fontId="21" fillId="0" borderId="21" xfId="15" applyFont="1" applyBorder="1" applyAlignment="1">
      <alignment horizontal="center"/>
    </xf>
    <xf numFmtId="0" fontId="21" fillId="0" borderId="18" xfId="15" applyFont="1" applyBorder="1" applyAlignment="1">
      <alignment horizontal="center"/>
    </xf>
    <xf numFmtId="0" fontId="25" fillId="3" borderId="18" xfId="15" applyFont="1" applyFill="1" applyBorder="1"/>
    <xf numFmtId="15" fontId="19" fillId="0" borderId="18" xfId="16" applyNumberFormat="1" applyFont="1" applyFill="1" applyBorder="1" applyAlignment="1">
      <alignment horizontal="center"/>
    </xf>
    <xf numFmtId="0" fontId="22" fillId="0" borderId="18" xfId="16" applyFont="1" applyFill="1" applyBorder="1" applyAlignment="1">
      <alignment horizontal="center"/>
    </xf>
    <xf numFmtId="0" fontId="22" fillId="0" borderId="17" xfId="16" applyFont="1" applyFill="1" applyBorder="1" applyAlignment="1">
      <alignment horizontal="center"/>
    </xf>
    <xf numFmtId="2" fontId="22" fillId="0" borderId="20" xfId="16" applyNumberFormat="1" applyFont="1" applyFill="1" applyBorder="1" applyAlignment="1">
      <alignment horizontal="center"/>
    </xf>
    <xf numFmtId="14" fontId="21" fillId="0" borderId="18" xfId="16" applyNumberFormat="1" applyFont="1" applyFill="1" applyBorder="1" applyAlignment="1">
      <alignment horizontal="center"/>
    </xf>
    <xf numFmtId="0" fontId="21" fillId="0" borderId="18" xfId="16" applyFont="1" applyFill="1" applyBorder="1" applyAlignment="1">
      <alignment horizontal="center"/>
    </xf>
    <xf numFmtId="0" fontId="21" fillId="0" borderId="21" xfId="16" applyFont="1" applyBorder="1" applyAlignment="1">
      <alignment horizontal="center"/>
    </xf>
    <xf numFmtId="0" fontId="21" fillId="0" borderId="18" xfId="16" applyFont="1" applyBorder="1" applyAlignment="1">
      <alignment horizontal="center"/>
    </xf>
    <xf numFmtId="0" fontId="25" fillId="3" borderId="18" xfId="16" applyFont="1" applyFill="1" applyBorder="1"/>
    <xf numFmtId="14" fontId="22" fillId="0" borderId="62" xfId="0" applyNumberFormat="1" applyFont="1" applyFill="1" applyBorder="1" applyAlignment="1">
      <alignment horizontal="center"/>
    </xf>
    <xf numFmtId="15" fontId="19" fillId="0" borderId="18" xfId="17" applyNumberFormat="1" applyFont="1" applyFill="1" applyBorder="1" applyAlignment="1">
      <alignment horizontal="center"/>
    </xf>
    <xf numFmtId="0" fontId="21" fillId="0" borderId="18" xfId="17" applyFont="1" applyFill="1" applyBorder="1" applyAlignment="1">
      <alignment horizontal="center"/>
    </xf>
    <xf numFmtId="0" fontId="21" fillId="0" borderId="17" xfId="17" applyFont="1" applyFill="1" applyBorder="1" applyAlignment="1">
      <alignment horizontal="center"/>
    </xf>
    <xf numFmtId="2" fontId="21" fillId="0" borderId="20" xfId="17" applyNumberFormat="1" applyFont="1" applyFill="1" applyBorder="1" applyAlignment="1">
      <alignment horizontal="center"/>
    </xf>
    <xf numFmtId="14" fontId="21" fillId="0" borderId="62" xfId="17" applyNumberFormat="1" applyFont="1" applyFill="1" applyBorder="1" applyAlignment="1">
      <alignment horizontal="center"/>
    </xf>
    <xf numFmtId="0" fontId="22" fillId="0" borderId="18" xfId="17" applyFont="1" applyBorder="1" applyAlignment="1">
      <alignment horizontal="center"/>
    </xf>
    <xf numFmtId="0" fontId="25" fillId="3" borderId="18" xfId="17" applyFont="1" applyFill="1" applyBorder="1"/>
    <xf numFmtId="0" fontId="22" fillId="0" borderId="18" xfId="17" applyFont="1" applyFill="1" applyBorder="1" applyAlignment="1">
      <alignment horizontal="center"/>
    </xf>
    <xf numFmtId="0" fontId="22" fillId="0" borderId="17" xfId="17" applyFont="1" applyFill="1" applyBorder="1" applyAlignment="1">
      <alignment horizontal="center"/>
    </xf>
    <xf numFmtId="2" fontId="22" fillId="0" borderId="20" xfId="17" applyNumberFormat="1" applyFont="1" applyFill="1" applyBorder="1" applyAlignment="1">
      <alignment horizontal="center"/>
    </xf>
    <xf numFmtId="0" fontId="21" fillId="0" borderId="18" xfId="17" applyFont="1" applyBorder="1" applyAlignment="1">
      <alignment horizontal="center"/>
    </xf>
    <xf numFmtId="15" fontId="19" fillId="0" borderId="18" xfId="18" applyNumberFormat="1" applyFont="1" applyFill="1" applyBorder="1" applyAlignment="1">
      <alignment horizontal="center"/>
    </xf>
    <xf numFmtId="0" fontId="21" fillId="0" borderId="18" xfId="18" applyFont="1" applyFill="1" applyBorder="1" applyAlignment="1">
      <alignment horizontal="center"/>
    </xf>
    <xf numFmtId="0" fontId="21" fillId="0" borderId="17" xfId="18" applyFont="1" applyFill="1" applyBorder="1" applyAlignment="1">
      <alignment horizontal="center"/>
    </xf>
    <xf numFmtId="2" fontId="21" fillId="0" borderId="20" xfId="18" applyNumberFormat="1" applyFont="1" applyFill="1" applyBorder="1" applyAlignment="1">
      <alignment horizontal="center"/>
    </xf>
    <xf numFmtId="14" fontId="22" fillId="0" borderId="62" xfId="18" applyNumberFormat="1" applyFont="1" applyFill="1" applyBorder="1" applyAlignment="1">
      <alignment horizontal="center"/>
    </xf>
    <xf numFmtId="0" fontId="22" fillId="0" borderId="22" xfId="18" applyFont="1" applyFill="1" applyBorder="1" applyAlignment="1">
      <alignment horizontal="center"/>
    </xf>
    <xf numFmtId="0" fontId="21" fillId="0" borderId="18" xfId="18" applyFont="1" applyBorder="1" applyAlignment="1">
      <alignment horizontal="center"/>
    </xf>
    <xf numFmtId="0" fontId="25" fillId="3" borderId="18" xfId="18" applyFont="1" applyFill="1" applyBorder="1"/>
    <xf numFmtId="0" fontId="22" fillId="0" borderId="18" xfId="18" applyFont="1" applyFill="1" applyBorder="1" applyAlignment="1">
      <alignment horizontal="center"/>
    </xf>
    <xf numFmtId="0" fontId="22" fillId="0" borderId="17" xfId="18" applyFont="1" applyFill="1" applyBorder="1" applyAlignment="1">
      <alignment horizontal="center"/>
    </xf>
    <xf numFmtId="2" fontId="22" fillId="0" borderId="20" xfId="18" applyNumberFormat="1" applyFont="1" applyFill="1" applyBorder="1" applyAlignment="1">
      <alignment horizontal="center"/>
    </xf>
    <xf numFmtId="14" fontId="21" fillId="0" borderId="62" xfId="18" applyNumberFormat="1" applyFont="1" applyFill="1" applyBorder="1" applyAlignment="1">
      <alignment horizontal="center"/>
    </xf>
    <xf numFmtId="0" fontId="21" fillId="0" borderId="22" xfId="18" applyFont="1" applyFill="1" applyBorder="1" applyAlignment="1">
      <alignment horizontal="center"/>
    </xf>
    <xf numFmtId="14" fontId="21" fillId="0" borderId="62" xfId="0" applyNumberFormat="1" applyFont="1" applyFill="1" applyBorder="1" applyAlignment="1">
      <alignment horizontal="center"/>
    </xf>
    <xf numFmtId="15" fontId="19" fillId="0" borderId="15" xfId="19" applyNumberFormat="1" applyFont="1" applyFill="1" applyBorder="1" applyAlignment="1">
      <alignment horizontal="center"/>
    </xf>
    <xf numFmtId="0" fontId="21" fillId="0" borderId="18" xfId="19" applyFont="1" applyFill="1" applyBorder="1" applyAlignment="1">
      <alignment horizontal="center"/>
    </xf>
    <xf numFmtId="0" fontId="21" fillId="0" borderId="17" xfId="19" applyFont="1" applyFill="1" applyBorder="1" applyAlignment="1">
      <alignment horizontal="center"/>
    </xf>
    <xf numFmtId="2" fontId="21" fillId="0" borderId="20" xfId="19" applyNumberFormat="1" applyFont="1" applyFill="1" applyBorder="1" applyAlignment="1">
      <alignment horizontal="center"/>
    </xf>
    <xf numFmtId="14" fontId="22" fillId="0" borderId="63" xfId="19" applyNumberFormat="1" applyFont="1" applyFill="1" applyBorder="1" applyAlignment="1">
      <alignment horizontal="center"/>
    </xf>
    <xf numFmtId="178" fontId="21" fillId="0" borderId="0" xfId="14" applyNumberFormat="1" applyFont="1" applyFill="1" applyBorder="1" applyAlignment="1">
      <alignment horizontal="center"/>
    </xf>
    <xf numFmtId="0" fontId="22" fillId="0" borderId="64" xfId="19" applyFont="1" applyFill="1" applyBorder="1" applyAlignment="1">
      <alignment horizontal="center"/>
    </xf>
    <xf numFmtId="0" fontId="21" fillId="0" borderId="18" xfId="19" applyFont="1" applyBorder="1" applyAlignment="1">
      <alignment horizontal="center"/>
    </xf>
    <xf numFmtId="0" fontId="25" fillId="3" borderId="18" xfId="19" applyFont="1" applyFill="1" applyBorder="1"/>
    <xf numFmtId="14" fontId="21" fillId="0" borderId="65" xfId="0" applyNumberFormat="1" applyFont="1" applyFill="1" applyBorder="1" applyAlignment="1">
      <alignment horizontal="center"/>
    </xf>
    <xf numFmtId="14" fontId="22" fillId="0" borderId="18" xfId="0" applyNumberFormat="1" applyFont="1" applyBorder="1" applyAlignment="1">
      <alignment horizontal="center"/>
    </xf>
    <xf numFmtId="14" fontId="21" fillId="0" borderId="18" xfId="0" applyNumberFormat="1" applyFont="1" applyBorder="1" applyAlignment="1">
      <alignment horizontal="center"/>
    </xf>
    <xf numFmtId="14" fontId="22" fillId="0" borderId="65" xfId="0" applyNumberFormat="1" applyFont="1" applyFill="1" applyBorder="1" applyAlignment="1">
      <alignment horizontal="center"/>
    </xf>
    <xf numFmtId="15" fontId="19" fillId="0" borderId="18" xfId="20" applyNumberFormat="1" applyFont="1" applyFill="1" applyBorder="1" applyAlignment="1">
      <alignment horizontal="center"/>
    </xf>
    <xf numFmtId="0" fontId="22" fillId="0" borderId="18" xfId="20" applyFont="1" applyFill="1" applyBorder="1" applyAlignment="1">
      <alignment horizontal="center"/>
    </xf>
    <xf numFmtId="0" fontId="22" fillId="0" borderId="17" xfId="20" applyFont="1" applyFill="1" applyBorder="1" applyAlignment="1">
      <alignment horizontal="center"/>
    </xf>
    <xf numFmtId="0" fontId="22" fillId="0" borderId="20" xfId="20" applyFont="1" applyBorder="1" applyAlignment="1">
      <alignment horizontal="center"/>
    </xf>
    <xf numFmtId="14" fontId="21" fillId="0" borderId="18" xfId="20" applyNumberFormat="1" applyFont="1" applyFill="1" applyBorder="1" applyAlignment="1">
      <alignment horizontal="center"/>
    </xf>
    <xf numFmtId="0" fontId="21" fillId="0" borderId="23" xfId="20" applyFont="1" applyFill="1" applyBorder="1" applyAlignment="1">
      <alignment horizontal="center"/>
    </xf>
    <xf numFmtId="14" fontId="21" fillId="0" borderId="18" xfId="20" applyNumberFormat="1" applyFont="1" applyBorder="1" applyAlignment="1">
      <alignment horizontal="center"/>
    </xf>
    <xf numFmtId="0" fontId="21" fillId="0" borderId="19" xfId="20" applyFont="1" applyBorder="1" applyAlignment="1">
      <alignment horizontal="center"/>
    </xf>
    <xf numFmtId="0" fontId="25" fillId="3" borderId="18" xfId="20" applyFont="1" applyFill="1" applyBorder="1"/>
    <xf numFmtId="15" fontId="19" fillId="0" borderId="19" xfId="0" applyNumberFormat="1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/>
    </xf>
    <xf numFmtId="14" fontId="21" fillId="0" borderId="19" xfId="0" applyNumberFormat="1" applyFont="1" applyBorder="1" applyAlignment="1">
      <alignment horizontal="center"/>
    </xf>
    <xf numFmtId="0" fontId="25" fillId="3" borderId="19" xfId="0" applyFont="1" applyFill="1" applyBorder="1"/>
    <xf numFmtId="14" fontId="22" fillId="0" borderId="19" xfId="0" applyNumberFormat="1" applyFont="1" applyBorder="1" applyAlignment="1">
      <alignment horizontal="center"/>
    </xf>
    <xf numFmtId="15" fontId="19" fillId="0" borderId="19" xfId="21" applyNumberFormat="1" applyFont="1" applyFill="1" applyBorder="1" applyAlignment="1">
      <alignment horizontal="center"/>
    </xf>
    <xf numFmtId="0" fontId="22" fillId="0" borderId="19" xfId="21" applyFont="1" applyFill="1" applyBorder="1" applyAlignment="1">
      <alignment horizontal="center"/>
    </xf>
    <xf numFmtId="0" fontId="22" fillId="0" borderId="24" xfId="21" applyFont="1" applyFill="1" applyBorder="1" applyAlignment="1">
      <alignment horizontal="center"/>
    </xf>
    <xf numFmtId="2" fontId="22" fillId="0" borderId="24" xfId="21" applyNumberFormat="1" applyFont="1" applyFill="1" applyBorder="1" applyAlignment="1">
      <alignment horizontal="center"/>
    </xf>
    <xf numFmtId="14" fontId="21" fillId="0" borderId="65" xfId="21" applyNumberFormat="1" applyFont="1" applyFill="1" applyBorder="1" applyAlignment="1">
      <alignment horizontal="center"/>
    </xf>
    <xf numFmtId="0" fontId="21" fillId="0" borderId="23" xfId="21" applyFont="1" applyFill="1" applyBorder="1" applyAlignment="1">
      <alignment horizontal="center"/>
    </xf>
    <xf numFmtId="14" fontId="21" fillId="0" borderId="19" xfId="21" applyNumberFormat="1" applyFont="1" applyBorder="1" applyAlignment="1">
      <alignment horizontal="center"/>
    </xf>
    <xf numFmtId="0" fontId="21" fillId="0" borderId="19" xfId="21" applyFont="1" applyBorder="1" applyAlignment="1">
      <alignment horizontal="center"/>
    </xf>
    <xf numFmtId="0" fontId="25" fillId="3" borderId="19" xfId="21" applyFont="1" applyFill="1" applyBorder="1"/>
    <xf numFmtId="15" fontId="19" fillId="0" borderId="18" xfId="3" applyNumberFormat="1" applyFont="1" applyBorder="1" applyAlignment="1">
      <alignment horizontal="center"/>
    </xf>
    <xf numFmtId="0" fontId="20" fillId="9" borderId="18" xfId="3" applyFont="1" applyFill="1" applyBorder="1" applyAlignment="1">
      <alignment horizontal="center"/>
    </xf>
    <xf numFmtId="0" fontId="20" fillId="9" borderId="17" xfId="3" applyFont="1" applyFill="1" applyBorder="1" applyAlignment="1">
      <alignment horizontal="center"/>
    </xf>
    <xf numFmtId="0" fontId="22" fillId="0" borderId="20" xfId="3" applyFont="1" applyBorder="1" applyAlignment="1">
      <alignment horizontal="center"/>
    </xf>
    <xf numFmtId="0" fontId="26" fillId="0" borderId="21" xfId="3" applyFont="1" applyFill="1" applyBorder="1" applyAlignment="1">
      <alignment horizontal="center"/>
    </xf>
    <xf numFmtId="0" fontId="21" fillId="0" borderId="18" xfId="3" applyFont="1" applyFill="1" applyBorder="1" applyAlignment="1">
      <alignment horizontal="center"/>
    </xf>
    <xf numFmtId="0" fontId="21" fillId="0" borderId="1" xfId="3" applyFont="1" applyFill="1" applyBorder="1" applyAlignment="1">
      <alignment horizontal="center"/>
    </xf>
    <xf numFmtId="0" fontId="21" fillId="7" borderId="1" xfId="3" applyFont="1" applyFill="1" applyBorder="1" applyAlignment="1">
      <alignment horizontal="center"/>
    </xf>
    <xf numFmtId="0" fontId="26" fillId="0" borderId="32" xfId="3" applyFont="1" applyBorder="1" applyAlignment="1">
      <alignment horizontal="center"/>
    </xf>
    <xf numFmtId="0" fontId="21" fillId="0" borderId="18" xfId="3" applyFont="1" applyBorder="1" applyAlignment="1">
      <alignment horizontal="center"/>
    </xf>
    <xf numFmtId="0" fontId="22" fillId="3" borderId="44" xfId="3" applyFont="1" applyFill="1" applyBorder="1"/>
    <xf numFmtId="0" fontId="21" fillId="0" borderId="19" xfId="3" applyFont="1" applyBorder="1" applyAlignment="1">
      <alignment horizontal="center"/>
    </xf>
    <xf numFmtId="0" fontId="36" fillId="9" borderId="33" xfId="3" applyFont="1" applyFill="1" applyBorder="1"/>
    <xf numFmtId="15" fontId="19" fillId="0" borderId="19" xfId="3" applyNumberFormat="1" applyFont="1" applyFill="1" applyBorder="1" applyAlignment="1">
      <alignment horizontal="center"/>
    </xf>
    <xf numFmtId="14" fontId="22" fillId="0" borderId="19" xfId="3" applyNumberFormat="1" applyFont="1" applyFill="1" applyBorder="1" applyAlignment="1">
      <alignment horizontal="center"/>
    </xf>
    <xf numFmtId="14" fontId="22" fillId="0" borderId="24" xfId="3" applyNumberFormat="1" applyFont="1" applyFill="1" applyBorder="1" applyAlignment="1">
      <alignment horizontal="center"/>
    </xf>
    <xf numFmtId="2" fontId="22" fillId="0" borderId="24" xfId="3" applyNumberFormat="1" applyFont="1" applyFill="1" applyBorder="1" applyAlignment="1">
      <alignment horizontal="center"/>
    </xf>
    <xf numFmtId="15" fontId="31" fillId="0" borderId="18" xfId="3" applyNumberFormat="1" applyFont="1" applyFill="1" applyBorder="1" applyAlignment="1">
      <alignment horizontal="center"/>
    </xf>
    <xf numFmtId="0" fontId="21" fillId="0" borderId="0" xfId="21" applyFont="1" applyFill="1" applyBorder="1" applyAlignment="1">
      <alignment horizontal="center"/>
    </xf>
    <xf numFmtId="14" fontId="21" fillId="0" borderId="19" xfId="3" applyNumberFormat="1" applyFont="1" applyBorder="1" applyAlignment="1">
      <alignment horizontal="center"/>
    </xf>
    <xf numFmtId="0" fontId="25" fillId="3" borderId="12" xfId="3" applyFont="1" applyFill="1" applyBorder="1"/>
    <xf numFmtId="14" fontId="21" fillId="0" borderId="17" xfId="0" applyNumberFormat="1" applyFont="1" applyFill="1" applyBorder="1" applyAlignment="1">
      <alignment horizontal="center"/>
    </xf>
    <xf numFmtId="2" fontId="21" fillId="0" borderId="25" xfId="0" applyNumberFormat="1" applyFont="1" applyFill="1" applyBorder="1" applyAlignment="1">
      <alignment horizontal="center"/>
    </xf>
    <xf numFmtId="14" fontId="22" fillId="0" borderId="17" xfId="0" applyNumberFormat="1" applyFont="1" applyFill="1" applyBorder="1" applyAlignment="1">
      <alignment horizontal="center"/>
    </xf>
    <xf numFmtId="2" fontId="22" fillId="0" borderId="25" xfId="0" applyNumberFormat="1" applyFont="1" applyFill="1" applyBorder="1" applyAlignment="1">
      <alignment horizontal="center"/>
    </xf>
    <xf numFmtId="14" fontId="22" fillId="0" borderId="17" xfId="14" applyNumberFormat="1" applyFont="1" applyFill="1" applyBorder="1" applyAlignment="1">
      <alignment horizontal="center"/>
    </xf>
    <xf numFmtId="2" fontId="22" fillId="0" borderId="25" xfId="14" applyNumberFormat="1" applyFont="1" applyFill="1" applyBorder="1" applyAlignment="1">
      <alignment horizontal="center"/>
    </xf>
    <xf numFmtId="15" fontId="31" fillId="0" borderId="21" xfId="14" applyNumberFormat="1" applyFont="1" applyFill="1" applyBorder="1" applyAlignment="1">
      <alignment horizontal="center"/>
    </xf>
    <xf numFmtId="14" fontId="21" fillId="0" borderId="19" xfId="14" applyNumberFormat="1" applyFont="1" applyBorder="1" applyAlignment="1">
      <alignment horizontal="center"/>
    </xf>
    <xf numFmtId="14" fontId="21" fillId="0" borderId="17" xfId="14" applyNumberFormat="1" applyFont="1" applyFill="1" applyBorder="1" applyAlignment="1">
      <alignment horizontal="center"/>
    </xf>
    <xf numFmtId="2" fontId="21" fillId="0" borderId="25" xfId="14" applyNumberFormat="1" applyFont="1" applyFill="1" applyBorder="1" applyAlignment="1">
      <alignment horizontal="center"/>
    </xf>
    <xf numFmtId="14" fontId="22" fillId="0" borderId="19" xfId="14" applyNumberFormat="1" applyFont="1" applyBorder="1" applyAlignment="1">
      <alignment horizontal="center"/>
    </xf>
    <xf numFmtId="0" fontId="22" fillId="0" borderId="19" xfId="14" applyFont="1" applyBorder="1" applyAlignment="1">
      <alignment horizontal="center"/>
    </xf>
    <xf numFmtId="15" fontId="19" fillId="0" borderId="18" xfId="4" applyNumberFormat="1" applyFont="1" applyFill="1" applyBorder="1" applyAlignment="1">
      <alignment horizontal="center"/>
    </xf>
    <xf numFmtId="14" fontId="21" fillId="0" borderId="18" xfId="4" applyNumberFormat="1" applyFont="1" applyFill="1" applyBorder="1" applyAlignment="1">
      <alignment horizontal="center"/>
    </xf>
    <xf numFmtId="14" fontId="21" fillId="0" borderId="17" xfId="4" applyNumberFormat="1" applyFont="1" applyFill="1" applyBorder="1" applyAlignment="1">
      <alignment horizontal="center"/>
    </xf>
    <xf numFmtId="2" fontId="21" fillId="0" borderId="25" xfId="4" applyNumberFormat="1" applyFont="1" applyFill="1" applyBorder="1" applyAlignment="1">
      <alignment horizontal="center"/>
    </xf>
    <xf numFmtId="15" fontId="19" fillId="0" borderId="21" xfId="4" applyNumberFormat="1" applyFont="1" applyFill="1" applyBorder="1" applyAlignment="1">
      <alignment horizontal="center"/>
    </xf>
    <xf numFmtId="0" fontId="22" fillId="0" borderId="18" xfId="4" applyFont="1" applyFill="1" applyBorder="1" applyAlignment="1">
      <alignment horizontal="center"/>
    </xf>
    <xf numFmtId="14" fontId="21" fillId="0" borderId="19" xfId="4" applyNumberFormat="1" applyFont="1" applyBorder="1" applyAlignment="1">
      <alignment horizontal="center"/>
    </xf>
    <xf numFmtId="0" fontId="21" fillId="0" borderId="19" xfId="4" applyFont="1" applyBorder="1" applyAlignment="1">
      <alignment horizontal="center"/>
    </xf>
    <xf numFmtId="0" fontId="25" fillId="3" borderId="18" xfId="4" applyFont="1" applyFill="1" applyBorder="1"/>
    <xf numFmtId="14" fontId="22" fillId="0" borderId="18" xfId="4" applyNumberFormat="1" applyFont="1" applyFill="1" applyBorder="1" applyAlignment="1">
      <alignment horizontal="center"/>
    </xf>
    <xf numFmtId="14" fontId="22" fillId="0" borderId="17" xfId="4" applyNumberFormat="1" applyFont="1" applyFill="1" applyBorder="1" applyAlignment="1">
      <alignment horizontal="center"/>
    </xf>
    <xf numFmtId="2" fontId="22" fillId="0" borderId="25" xfId="4" applyNumberFormat="1" applyFont="1" applyFill="1" applyBorder="1" applyAlignment="1">
      <alignment horizontal="center"/>
    </xf>
    <xf numFmtId="15" fontId="31" fillId="0" borderId="21" xfId="4" applyNumberFormat="1" applyFont="1" applyFill="1" applyBorder="1" applyAlignment="1">
      <alignment horizontal="center"/>
    </xf>
    <xf numFmtId="0" fontId="21" fillId="0" borderId="18" xfId="4" applyFont="1" applyFill="1" applyBorder="1" applyAlignment="1">
      <alignment horizontal="center"/>
    </xf>
    <xf numFmtId="0" fontId="25" fillId="3" borderId="0" xfId="4" applyFont="1" applyFill="1" applyBorder="1"/>
    <xf numFmtId="15" fontId="19" fillId="0" borderId="18" xfId="5" applyNumberFormat="1" applyFont="1" applyFill="1" applyBorder="1" applyAlignment="1">
      <alignment horizontal="center"/>
    </xf>
    <xf numFmtId="14" fontId="21" fillId="0" borderId="18" xfId="5" applyNumberFormat="1" applyFont="1" applyFill="1" applyBorder="1" applyAlignment="1">
      <alignment horizontal="center"/>
    </xf>
    <xf numFmtId="14" fontId="21" fillId="0" borderId="17" xfId="5" applyNumberFormat="1" applyFont="1" applyFill="1" applyBorder="1" applyAlignment="1">
      <alignment horizontal="center"/>
    </xf>
    <xf numFmtId="2" fontId="21" fillId="0" borderId="25" xfId="5" applyNumberFormat="1" applyFont="1" applyFill="1" applyBorder="1" applyAlignment="1">
      <alignment horizontal="center"/>
    </xf>
    <xf numFmtId="15" fontId="19" fillId="0" borderId="21" xfId="5" applyNumberFormat="1" applyFont="1" applyFill="1" applyBorder="1" applyAlignment="1">
      <alignment horizontal="center"/>
    </xf>
    <xf numFmtId="0" fontId="22" fillId="0" borderId="18" xfId="5" applyFont="1" applyFill="1" applyBorder="1" applyAlignment="1">
      <alignment horizontal="center"/>
    </xf>
    <xf numFmtId="14" fontId="21" fillId="0" borderId="19" xfId="5" applyNumberFormat="1" applyFont="1" applyBorder="1" applyAlignment="1">
      <alignment horizontal="center"/>
    </xf>
    <xf numFmtId="0" fontId="21" fillId="0" borderId="19" xfId="5" applyFont="1" applyBorder="1" applyAlignment="1">
      <alignment horizontal="center"/>
    </xf>
    <xf numFmtId="0" fontId="25" fillId="3" borderId="0" xfId="5" applyFont="1" applyFill="1" applyBorder="1"/>
    <xf numFmtId="0" fontId="25" fillId="3" borderId="0" xfId="0" applyFont="1" applyFill="1" applyBorder="1"/>
    <xf numFmtId="15" fontId="43" fillId="0" borderId="0" xfId="0" applyNumberFormat="1" applyFont="1" applyFill="1" applyBorder="1" applyAlignment="1">
      <alignment horizontal="left"/>
    </xf>
    <xf numFmtId="0" fontId="43" fillId="0" borderId="0" xfId="0" applyFont="1" applyFill="1" applyBorder="1" applyAlignment="1">
      <alignment horizontal="center"/>
    </xf>
    <xf numFmtId="14" fontId="43" fillId="0" borderId="0" xfId="0" applyNumberFormat="1" applyFont="1" applyBorder="1" applyAlignment="1">
      <alignment horizontal="center"/>
    </xf>
    <xf numFmtId="0" fontId="43" fillId="0" borderId="0" xfId="0" applyFont="1" applyFill="1" applyBorder="1"/>
    <xf numFmtId="15" fontId="19" fillId="0" borderId="18" xfId="7" applyNumberFormat="1" applyFont="1" applyFill="1" applyBorder="1" applyAlignment="1">
      <alignment horizontal="center"/>
    </xf>
    <xf numFmtId="2" fontId="21" fillId="0" borderId="17" xfId="7" applyNumberFormat="1" applyFont="1" applyFill="1" applyBorder="1" applyAlignment="1">
      <alignment horizontal="center"/>
    </xf>
    <xf numFmtId="2" fontId="21" fillId="0" borderId="25" xfId="7" applyNumberFormat="1" applyFont="1" applyFill="1" applyBorder="1" applyAlignment="1">
      <alignment horizontal="center"/>
    </xf>
    <xf numFmtId="15" fontId="19" fillId="0" borderId="21" xfId="7" applyNumberFormat="1" applyFont="1" applyFill="1" applyBorder="1" applyAlignment="1">
      <alignment horizontal="center"/>
    </xf>
    <xf numFmtId="0" fontId="22" fillId="0" borderId="18" xfId="7" applyFont="1" applyBorder="1" applyAlignment="1">
      <alignment horizontal="center"/>
    </xf>
    <xf numFmtId="0" fontId="21" fillId="10" borderId="18" xfId="7" applyFont="1" applyFill="1" applyBorder="1" applyAlignment="1">
      <alignment horizontal="center"/>
    </xf>
    <xf numFmtId="14" fontId="21" fillId="0" borderId="18" xfId="7" applyNumberFormat="1" applyFont="1" applyBorder="1" applyAlignment="1">
      <alignment horizontal="center"/>
    </xf>
    <xf numFmtId="0" fontId="21" fillId="0" borderId="18" xfId="7" applyFont="1" applyBorder="1" applyAlignment="1">
      <alignment horizontal="center"/>
    </xf>
    <xf numFmtId="0" fontId="25" fillId="3" borderId="18" xfId="7" applyFont="1" applyFill="1" applyBorder="1"/>
    <xf numFmtId="15" fontId="19" fillId="0" borderId="18" xfId="6" applyNumberFormat="1" applyFont="1" applyFill="1" applyBorder="1" applyAlignment="1">
      <alignment horizontal="center"/>
    </xf>
    <xf numFmtId="2" fontId="21" fillId="0" borderId="17" xfId="6" applyNumberFormat="1" applyFont="1" applyFill="1" applyBorder="1" applyAlignment="1">
      <alignment horizontal="center"/>
    </xf>
    <xf numFmtId="2" fontId="21" fillId="0" borderId="25" xfId="6" applyNumberFormat="1" applyFont="1" applyFill="1" applyBorder="1" applyAlignment="1">
      <alignment horizontal="center"/>
    </xf>
    <xf numFmtId="15" fontId="31" fillId="0" borderId="21" xfId="6" applyNumberFormat="1" applyFont="1" applyFill="1" applyBorder="1" applyAlignment="1">
      <alignment horizontal="center"/>
    </xf>
    <xf numFmtId="0" fontId="21" fillId="0" borderId="18" xfId="6" applyFont="1" applyBorder="1" applyAlignment="1">
      <alignment horizontal="center"/>
    </xf>
    <xf numFmtId="0" fontId="21" fillId="10" borderId="18" xfId="6" applyFont="1" applyFill="1" applyBorder="1" applyAlignment="1">
      <alignment horizontal="center"/>
    </xf>
    <xf numFmtId="14" fontId="22" fillId="0" borderId="18" xfId="6" applyNumberFormat="1" applyFont="1" applyBorder="1" applyAlignment="1">
      <alignment horizontal="center"/>
    </xf>
    <xf numFmtId="0" fontId="22" fillId="0" borderId="18" xfId="6" applyFont="1" applyBorder="1" applyAlignment="1">
      <alignment horizontal="center"/>
    </xf>
    <xf numFmtId="0" fontId="25" fillId="3" borderId="18" xfId="6" applyFont="1" applyFill="1" applyBorder="1"/>
    <xf numFmtId="2" fontId="22" fillId="0" borderId="17" xfId="6" applyNumberFormat="1" applyFont="1" applyFill="1" applyBorder="1" applyAlignment="1">
      <alignment horizontal="center"/>
    </xf>
    <xf numFmtId="2" fontId="22" fillId="0" borderId="25" xfId="6" applyNumberFormat="1" applyFont="1" applyFill="1" applyBorder="1" applyAlignment="1">
      <alignment horizontal="center"/>
    </xf>
    <xf numFmtId="14" fontId="21" fillId="0" borderId="18" xfId="6" applyNumberFormat="1" applyFont="1" applyBorder="1" applyAlignment="1">
      <alignment horizontal="center"/>
    </xf>
    <xf numFmtId="15" fontId="19" fillId="0" borderId="18" xfId="8" applyNumberFormat="1" applyFont="1" applyFill="1" applyBorder="1" applyAlignment="1">
      <alignment horizontal="center"/>
    </xf>
    <xf numFmtId="0" fontId="20" fillId="9" borderId="18" xfId="8" applyFont="1" applyFill="1" applyBorder="1" applyAlignment="1">
      <alignment horizontal="center"/>
    </xf>
    <xf numFmtId="0" fontId="20" fillId="9" borderId="17" xfId="8" applyFont="1" applyFill="1" applyBorder="1" applyAlignment="1">
      <alignment horizontal="center"/>
    </xf>
    <xf numFmtId="2" fontId="22" fillId="0" borderId="25" xfId="8" applyNumberFormat="1" applyFont="1" applyFill="1" applyBorder="1" applyAlignment="1">
      <alignment horizontal="center"/>
    </xf>
    <xf numFmtId="15" fontId="31" fillId="0" borderId="21" xfId="8" applyNumberFormat="1" applyFont="1" applyFill="1" applyBorder="1" applyAlignment="1">
      <alignment horizontal="center"/>
    </xf>
    <xf numFmtId="0" fontId="21" fillId="0" borderId="18" xfId="8" applyFont="1" applyBorder="1" applyAlignment="1">
      <alignment horizontal="center"/>
    </xf>
    <xf numFmtId="14" fontId="21" fillId="0" borderId="18" xfId="8" applyNumberFormat="1" applyFont="1" applyBorder="1" applyAlignment="1">
      <alignment horizontal="center"/>
    </xf>
    <xf numFmtId="0" fontId="25" fillId="3" borderId="18" xfId="8" applyFont="1" applyFill="1" applyBorder="1"/>
    <xf numFmtId="15" fontId="19" fillId="11" borderId="18" xfId="8" applyNumberFormat="1" applyFont="1" applyFill="1" applyBorder="1" applyAlignment="1">
      <alignment horizontal="center"/>
    </xf>
    <xf numFmtId="2" fontId="21" fillId="11" borderId="17" xfId="8" applyNumberFormat="1" applyFont="1" applyFill="1" applyBorder="1" applyAlignment="1">
      <alignment horizontal="center"/>
    </xf>
    <xf numFmtId="2" fontId="21" fillId="11" borderId="25" xfId="8" applyNumberFormat="1" applyFont="1" applyFill="1" applyBorder="1" applyAlignment="1">
      <alignment horizontal="center"/>
    </xf>
    <xf numFmtId="15" fontId="19" fillId="11" borderId="21" xfId="8" applyNumberFormat="1" applyFont="1" applyFill="1" applyBorder="1" applyAlignment="1">
      <alignment horizontal="center"/>
    </xf>
    <xf numFmtId="0" fontId="22" fillId="11" borderId="18" xfId="8" applyFont="1" applyFill="1" applyBorder="1" applyAlignment="1">
      <alignment horizontal="center"/>
    </xf>
    <xf numFmtId="0" fontId="22" fillId="11" borderId="17" xfId="8" applyFont="1" applyFill="1" applyBorder="1" applyAlignment="1">
      <alignment horizontal="center"/>
    </xf>
    <xf numFmtId="0" fontId="37" fillId="11" borderId="25" xfId="8" applyFont="1" applyFill="1" applyBorder="1" applyAlignment="1">
      <alignment horizontal="center"/>
    </xf>
    <xf numFmtId="14" fontId="21" fillId="11" borderId="18" xfId="8" applyNumberFormat="1" applyFont="1" applyFill="1" applyBorder="1" applyAlignment="1">
      <alignment horizontal="center"/>
    </xf>
    <xf numFmtId="0" fontId="21" fillId="11" borderId="18" xfId="8" applyFont="1" applyFill="1" applyBorder="1" applyAlignment="1">
      <alignment horizontal="center"/>
    </xf>
    <xf numFmtId="2" fontId="22" fillId="0" borderId="17" xfId="8" applyNumberFormat="1" applyFont="1" applyFill="1" applyBorder="1" applyAlignment="1">
      <alignment horizontal="center"/>
    </xf>
    <xf numFmtId="0" fontId="21" fillId="10" borderId="18" xfId="10" applyFont="1" applyFill="1" applyBorder="1" applyAlignment="1">
      <alignment horizontal="center"/>
    </xf>
    <xf numFmtId="15" fontId="31" fillId="0" borderId="18" xfId="9" applyNumberFormat="1" applyFont="1" applyFill="1" applyBorder="1" applyAlignment="1">
      <alignment horizontal="center"/>
    </xf>
    <xf numFmtId="2" fontId="21" fillId="0" borderId="17" xfId="9" applyNumberFormat="1" applyFont="1" applyFill="1" applyBorder="1" applyAlignment="1">
      <alignment horizontal="center"/>
    </xf>
    <xf numFmtId="2" fontId="21" fillId="0" borderId="25" xfId="9" applyNumberFormat="1" applyFont="1" applyFill="1" applyBorder="1" applyAlignment="1">
      <alignment horizontal="center"/>
    </xf>
    <xf numFmtId="15" fontId="19" fillId="0" borderId="21" xfId="9" applyNumberFormat="1" applyFont="1" applyFill="1" applyBorder="1" applyAlignment="1">
      <alignment horizontal="center"/>
    </xf>
    <xf numFmtId="0" fontId="22" fillId="0" borderId="18" xfId="9" applyFont="1" applyBorder="1" applyAlignment="1">
      <alignment horizontal="center"/>
    </xf>
    <xf numFmtId="0" fontId="44" fillId="10" borderId="18" xfId="10" applyFont="1" applyFill="1" applyBorder="1" applyAlignment="1">
      <alignment horizontal="center"/>
    </xf>
    <xf numFmtId="14" fontId="21" fillId="0" borderId="18" xfId="9" applyNumberFormat="1" applyFont="1" applyBorder="1" applyAlignment="1">
      <alignment horizontal="center"/>
    </xf>
    <xf numFmtId="0" fontId="21" fillId="0" borderId="18" xfId="9" applyFont="1" applyBorder="1" applyAlignment="1">
      <alignment horizontal="center"/>
    </xf>
    <xf numFmtId="15" fontId="19" fillId="0" borderId="18" xfId="10" applyNumberFormat="1" applyFont="1" applyFill="1" applyBorder="1" applyAlignment="1">
      <alignment horizontal="center"/>
    </xf>
    <xf numFmtId="2" fontId="22" fillId="0" borderId="17" xfId="10" applyNumberFormat="1" applyFont="1" applyFill="1" applyBorder="1" applyAlignment="1">
      <alignment horizontal="center"/>
    </xf>
    <xf numFmtId="2" fontId="22" fillId="0" borderId="25" xfId="10" applyNumberFormat="1" applyFont="1" applyFill="1" applyBorder="1" applyAlignment="1">
      <alignment horizontal="center"/>
    </xf>
    <xf numFmtId="15" fontId="31" fillId="0" borderId="21" xfId="10" applyNumberFormat="1" applyFont="1" applyFill="1" applyBorder="1" applyAlignment="1">
      <alignment horizontal="center"/>
    </xf>
    <xf numFmtId="0" fontId="21" fillId="0" borderId="18" xfId="10" applyFont="1" applyBorder="1" applyAlignment="1">
      <alignment horizontal="center"/>
    </xf>
    <xf numFmtId="14" fontId="21" fillId="0" borderId="18" xfId="10" applyNumberFormat="1" applyFont="1" applyBorder="1" applyAlignment="1">
      <alignment horizontal="center"/>
    </xf>
    <xf numFmtId="15" fontId="45" fillId="0" borderId="18" xfId="10" applyNumberFormat="1" applyFont="1" applyFill="1" applyBorder="1" applyAlignment="1">
      <alignment horizontal="center"/>
    </xf>
    <xf numFmtId="2" fontId="44" fillId="0" borderId="17" xfId="10" applyNumberFormat="1" applyFont="1" applyFill="1" applyBorder="1" applyAlignment="1">
      <alignment horizontal="center"/>
    </xf>
    <xf numFmtId="2" fontId="44" fillId="0" borderId="25" xfId="10" applyNumberFormat="1" applyFont="1" applyFill="1" applyBorder="1" applyAlignment="1">
      <alignment horizontal="center"/>
    </xf>
    <xf numFmtId="15" fontId="45" fillId="0" borderId="21" xfId="10" applyNumberFormat="1" applyFont="1" applyFill="1" applyBorder="1" applyAlignment="1">
      <alignment horizontal="center"/>
    </xf>
    <xf numFmtId="0" fontId="46" fillId="0" borderId="18" xfId="10" applyFont="1" applyBorder="1" applyAlignment="1">
      <alignment horizontal="center"/>
    </xf>
    <xf numFmtId="14" fontId="44" fillId="0" borderId="18" xfId="10" applyNumberFormat="1" applyFont="1" applyBorder="1" applyAlignment="1">
      <alignment horizontal="center"/>
    </xf>
    <xf numFmtId="0" fontId="44" fillId="0" borderId="18" xfId="10" applyFont="1" applyBorder="1" applyAlignment="1">
      <alignment horizontal="center"/>
    </xf>
    <xf numFmtId="0" fontId="37" fillId="10" borderId="25" xfId="0" applyFont="1" applyFill="1" applyBorder="1" applyAlignment="1">
      <alignment horizontal="center"/>
    </xf>
    <xf numFmtId="0" fontId="22" fillId="3" borderId="0" xfId="0" applyFont="1" applyFill="1" applyBorder="1"/>
    <xf numFmtId="2" fontId="21" fillId="0" borderId="17" xfId="14" applyNumberFormat="1" applyFont="1" applyFill="1" applyBorder="1" applyAlignment="1">
      <alignment horizontal="center"/>
    </xf>
    <xf numFmtId="0" fontId="21" fillId="0" borderId="18" xfId="11" applyFont="1" applyBorder="1" applyAlignment="1">
      <alignment horizontal="center"/>
    </xf>
    <xf numFmtId="0" fontId="21" fillId="0" borderId="0" xfId="11" applyFont="1" applyBorder="1" applyAlignment="1">
      <alignment horizontal="center"/>
    </xf>
    <xf numFmtId="0" fontId="37" fillId="10" borderId="0" xfId="0" applyFont="1" applyFill="1" applyBorder="1" applyAlignment="1">
      <alignment horizontal="center"/>
    </xf>
    <xf numFmtId="0" fontId="22" fillId="0" borderId="18" xfId="12" applyFont="1" applyBorder="1" applyAlignment="1">
      <alignment horizontal="center"/>
    </xf>
    <xf numFmtId="2" fontId="22" fillId="0" borderId="17" xfId="14" applyNumberFormat="1" applyFont="1" applyFill="1" applyBorder="1" applyAlignment="1">
      <alignment horizontal="center"/>
    </xf>
    <xf numFmtId="0" fontId="21" fillId="0" borderId="18" xfId="12" applyFont="1" applyBorder="1" applyAlignment="1">
      <alignment horizontal="center"/>
    </xf>
    <xf numFmtId="0" fontId="22" fillId="0" borderId="18" xfId="11" applyFont="1" applyBorder="1" applyAlignment="1">
      <alignment horizontal="center"/>
    </xf>
    <xf numFmtId="0" fontId="22" fillId="0" borderId="0" xfId="11" applyFont="1" applyBorder="1" applyAlignment="1">
      <alignment horizontal="center"/>
    </xf>
    <xf numFmtId="15" fontId="19" fillId="0" borderId="18" xfId="12" applyNumberFormat="1" applyFont="1" applyFill="1" applyBorder="1" applyAlignment="1">
      <alignment horizontal="center"/>
    </xf>
    <xf numFmtId="2" fontId="21" fillId="0" borderId="17" xfId="12" applyNumberFormat="1" applyFont="1" applyFill="1" applyBorder="1" applyAlignment="1">
      <alignment horizontal="center"/>
    </xf>
    <xf numFmtId="2" fontId="21" fillId="0" borderId="25" xfId="12" applyNumberFormat="1" applyFont="1" applyFill="1" applyBorder="1" applyAlignment="1">
      <alignment horizontal="center"/>
    </xf>
    <xf numFmtId="15" fontId="31" fillId="0" borderId="21" xfId="12" applyNumberFormat="1" applyFont="1" applyFill="1" applyBorder="1" applyAlignment="1">
      <alignment horizontal="center"/>
    </xf>
    <xf numFmtId="0" fontId="21" fillId="10" borderId="18" xfId="12" applyFont="1" applyFill="1" applyBorder="1" applyAlignment="1">
      <alignment horizontal="center"/>
    </xf>
    <xf numFmtId="14" fontId="22" fillId="0" borderId="18" xfId="12" applyNumberFormat="1" applyFont="1" applyBorder="1" applyAlignment="1">
      <alignment horizontal="center"/>
    </xf>
    <xf numFmtId="0" fontId="22" fillId="3" borderId="0" xfId="12" applyFont="1" applyFill="1" applyBorder="1"/>
    <xf numFmtId="2" fontId="22" fillId="0" borderId="17" xfId="12" applyNumberFormat="1" applyFont="1" applyFill="1" applyBorder="1" applyAlignment="1">
      <alignment horizontal="center"/>
    </xf>
    <xf numFmtId="2" fontId="22" fillId="0" borderId="25" xfId="12" applyNumberFormat="1" applyFont="1" applyFill="1" applyBorder="1" applyAlignment="1">
      <alignment horizontal="center"/>
    </xf>
    <xf numFmtId="14" fontId="21" fillId="0" borderId="18" xfId="12" applyNumberFormat="1" applyFont="1" applyBorder="1" applyAlignment="1">
      <alignment horizontal="center"/>
    </xf>
    <xf numFmtId="0" fontId="20" fillId="9" borderId="17" xfId="0" applyFont="1" applyFill="1" applyBorder="1" applyAlignment="1">
      <alignment horizontal="center"/>
    </xf>
    <xf numFmtId="15" fontId="19" fillId="0" borderId="15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21" fillId="10" borderId="0" xfId="0" applyFont="1" applyFill="1" applyBorder="1" applyAlignment="1">
      <alignment horizontal="center"/>
    </xf>
    <xf numFmtId="14" fontId="22" fillId="0" borderId="21" xfId="0" applyNumberFormat="1" applyFont="1" applyBorder="1" applyAlignment="1">
      <alignment horizontal="center"/>
    </xf>
    <xf numFmtId="14" fontId="21" fillId="0" borderId="21" xfId="0" applyNumberFormat="1" applyFont="1" applyBorder="1" applyAlignment="1">
      <alignment horizontal="center"/>
    </xf>
    <xf numFmtId="14" fontId="21" fillId="0" borderId="24" xfId="0" applyNumberFormat="1" applyFont="1" applyFill="1" applyBorder="1" applyAlignment="1">
      <alignment horizontal="center"/>
    </xf>
    <xf numFmtId="14" fontId="21" fillId="0" borderId="4" xfId="0" applyNumberFormat="1" applyFont="1" applyBorder="1" applyAlignment="1">
      <alignment horizontal="center"/>
    </xf>
    <xf numFmtId="14" fontId="21" fillId="11" borderId="21" xfId="0" applyNumberFormat="1" applyFont="1" applyFill="1" applyBorder="1" applyAlignment="1">
      <alignment horizontal="center"/>
    </xf>
    <xf numFmtId="15" fontId="45" fillId="0" borderId="18" xfId="0" applyNumberFormat="1" applyFont="1" applyFill="1" applyBorder="1" applyAlignment="1">
      <alignment horizontal="center"/>
    </xf>
    <xf numFmtId="14" fontId="44" fillId="0" borderId="17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center"/>
    </xf>
    <xf numFmtId="0" fontId="42" fillId="0" borderId="32" xfId="0" applyFont="1" applyBorder="1"/>
    <xf numFmtId="0" fontId="42" fillId="0" borderId="21" xfId="0" applyFont="1" applyBorder="1"/>
    <xf numFmtId="14" fontId="43" fillId="0" borderId="21" xfId="0" applyNumberFormat="1" applyFont="1" applyBorder="1" applyAlignment="1">
      <alignment horizontal="center"/>
    </xf>
    <xf numFmtId="2" fontId="21" fillId="10" borderId="1" xfId="0" applyNumberFormat="1" applyFont="1" applyFill="1" applyBorder="1" applyAlignment="1">
      <alignment horizontal="center"/>
    </xf>
    <xf numFmtId="15" fontId="19" fillId="0" borderId="15" xfId="0" applyNumberFormat="1" applyFont="1" applyBorder="1" applyAlignment="1">
      <alignment horizontal="center"/>
    </xf>
    <xf numFmtId="14" fontId="22" fillId="0" borderId="4" xfId="0" applyNumberFormat="1" applyFont="1" applyBorder="1" applyAlignment="1">
      <alignment horizontal="center"/>
    </xf>
    <xf numFmtId="15" fontId="31" fillId="0" borderId="42" xfId="0" applyNumberFormat="1" applyFont="1" applyBorder="1" applyAlignment="1">
      <alignment horizontal="center"/>
    </xf>
    <xf numFmtId="0" fontId="22" fillId="3" borderId="2" xfId="0" applyFont="1" applyFill="1" applyBorder="1"/>
    <xf numFmtId="0" fontId="19" fillId="11" borderId="18" xfId="0" applyNumberFormat="1" applyFont="1" applyFill="1" applyBorder="1" applyAlignment="1">
      <alignment horizontal="center"/>
    </xf>
    <xf numFmtId="0" fontId="22" fillId="16" borderId="18" xfId="0" applyNumberFormat="1" applyFont="1" applyFill="1" applyBorder="1" applyAlignment="1">
      <alignment horizontal="center"/>
    </xf>
    <xf numFmtId="14" fontId="21" fillId="16" borderId="21" xfId="0" applyNumberFormat="1" applyFont="1" applyFill="1" applyBorder="1" applyAlignment="1">
      <alignment horizontal="center"/>
    </xf>
    <xf numFmtId="15" fontId="19" fillId="14" borderId="21" xfId="0" applyNumberFormat="1" applyFont="1" applyFill="1" applyBorder="1" applyAlignment="1">
      <alignment horizontal="center"/>
    </xf>
    <xf numFmtId="14" fontId="21" fillId="14" borderId="21" xfId="0" applyNumberFormat="1" applyFont="1" applyFill="1" applyBorder="1" applyAlignment="1">
      <alignment horizontal="center"/>
    </xf>
    <xf numFmtId="14" fontId="21" fillId="16" borderId="8" xfId="0" applyNumberFormat="1" applyFont="1" applyFill="1" applyBorder="1" applyAlignment="1">
      <alignment horizontal="left"/>
    </xf>
    <xf numFmtId="0" fontId="22" fillId="0" borderId="18" xfId="0" applyNumberFormat="1" applyFont="1" applyFill="1" applyBorder="1" applyAlignment="1">
      <alignment horizontal="center"/>
    </xf>
    <xf numFmtId="0" fontId="21" fillId="0" borderId="18" xfId="0" applyNumberFormat="1" applyFont="1" applyFill="1" applyBorder="1" applyAlignment="1">
      <alignment horizontal="center"/>
    </xf>
    <xf numFmtId="0" fontId="21" fillId="16" borderId="18" xfId="0" applyNumberFormat="1" applyFont="1" applyFill="1" applyBorder="1" applyAlignment="1">
      <alignment horizontal="center"/>
    </xf>
    <xf numFmtId="0" fontId="21" fillId="14" borderId="18" xfId="0" applyNumberFormat="1" applyFont="1" applyFill="1" applyBorder="1" applyAlignment="1">
      <alignment horizontal="center"/>
    </xf>
    <xf numFmtId="0" fontId="21" fillId="17" borderId="18" xfId="0" applyNumberFormat="1" applyFont="1" applyFill="1" applyBorder="1" applyAlignment="1">
      <alignment horizontal="center"/>
    </xf>
    <xf numFmtId="0" fontId="21" fillId="0" borderId="39" xfId="0" applyNumberFormat="1" applyFont="1" applyFill="1" applyBorder="1" applyAlignment="1">
      <alignment horizontal="center"/>
    </xf>
    <xf numFmtId="0" fontId="22" fillId="0" borderId="39" xfId="0" applyNumberFormat="1" applyFont="1" applyFill="1" applyBorder="1" applyAlignment="1">
      <alignment horizontal="center"/>
    </xf>
    <xf numFmtId="0" fontId="22" fillId="16" borderId="39" xfId="0" applyNumberFormat="1" applyFont="1" applyFill="1" applyBorder="1" applyAlignment="1">
      <alignment horizontal="center"/>
    </xf>
    <xf numFmtId="0" fontId="22" fillId="14" borderId="18" xfId="0" applyNumberFormat="1" applyFont="1" applyFill="1" applyBorder="1" applyAlignment="1">
      <alignment horizontal="center"/>
    </xf>
    <xf numFmtId="0" fontId="22" fillId="17" borderId="18" xfId="0" applyNumberFormat="1" applyFont="1" applyFill="1" applyBorder="1" applyAlignment="1">
      <alignment horizontal="center"/>
    </xf>
    <xf numFmtId="14" fontId="57" fillId="18" borderId="0" xfId="0" applyNumberFormat="1" applyFont="1" applyFill="1"/>
    <xf numFmtId="0" fontId="21" fillId="0" borderId="1" xfId="0" applyFont="1" applyFill="1" applyBorder="1" applyAlignment="1">
      <alignment horizontal="center"/>
    </xf>
    <xf numFmtId="0" fontId="53" fillId="0" borderId="21" xfId="0" applyFont="1" applyFill="1" applyBorder="1" applyAlignment="1">
      <alignment horizontal="center"/>
    </xf>
    <xf numFmtId="2" fontId="21" fillId="0" borderId="18" xfId="0" applyNumberFormat="1" applyFont="1" applyFill="1" applyBorder="1" applyAlignment="1">
      <alignment horizontal="center" vertical="center"/>
    </xf>
    <xf numFmtId="2" fontId="22" fillId="0" borderId="18" xfId="0" applyNumberFormat="1" applyFont="1" applyFill="1" applyBorder="1" applyAlignment="1">
      <alignment horizontal="center" vertical="center"/>
    </xf>
    <xf numFmtId="0" fontId="21" fillId="0" borderId="18" xfId="0" applyNumberFormat="1" applyFont="1" applyFill="1" applyBorder="1" applyAlignment="1">
      <alignment horizontal="center" vertical="center"/>
    </xf>
    <xf numFmtId="0" fontId="22" fillId="0" borderId="18" xfId="0" applyNumberFormat="1" applyFont="1" applyFill="1" applyBorder="1" applyAlignment="1">
      <alignment horizontal="center" vertical="center"/>
    </xf>
    <xf numFmtId="0" fontId="22" fillId="18" borderId="18" xfId="0" applyNumberFormat="1" applyFont="1" applyFill="1" applyBorder="1" applyAlignment="1">
      <alignment horizontal="center" vertical="center"/>
    </xf>
    <xf numFmtId="0" fontId="21" fillId="0" borderId="18" xfId="0" applyNumberFormat="1" applyFont="1" applyFill="1" applyBorder="1" applyAlignment="1">
      <alignment horizontal="center" wrapText="1"/>
    </xf>
    <xf numFmtId="0" fontId="22" fillId="0" borderId="18" xfId="0" applyNumberFormat="1" applyFont="1" applyFill="1" applyBorder="1" applyAlignment="1">
      <alignment horizontal="center" wrapText="1"/>
    </xf>
    <xf numFmtId="0" fontId="21" fillId="18" borderId="18" xfId="0" applyNumberFormat="1" applyFont="1" applyFill="1" applyBorder="1" applyAlignment="1">
      <alignment horizontal="center" vertical="center"/>
    </xf>
    <xf numFmtId="14" fontId="21" fillId="0" borderId="18" xfId="0" applyNumberFormat="1" applyFont="1" applyBorder="1" applyAlignment="1">
      <alignment horizontal="left"/>
    </xf>
    <xf numFmtId="14" fontId="22" fillId="0" borderId="18" xfId="0" applyNumberFormat="1" applyFont="1" applyBorder="1" applyAlignment="1">
      <alignment horizontal="left"/>
    </xf>
    <xf numFmtId="0" fontId="21" fillId="0" borderId="0" xfId="0" applyFont="1" applyAlignment="1">
      <alignment horizontal="center"/>
    </xf>
    <xf numFmtId="0" fontId="21" fillId="0" borderId="18" xfId="0" applyNumberFormat="1" applyFont="1" applyBorder="1" applyAlignment="1">
      <alignment horizontal="center" vertical="center"/>
    </xf>
    <xf numFmtId="0" fontId="21" fillId="0" borderId="18" xfId="0" applyNumberFormat="1" applyFont="1" applyBorder="1" applyAlignment="1">
      <alignment horizontal="center" wrapText="1"/>
    </xf>
    <xf numFmtId="0" fontId="22" fillId="0" borderId="18" xfId="0" applyNumberFormat="1" applyFont="1" applyBorder="1" applyAlignment="1">
      <alignment horizontal="center" vertical="center"/>
    </xf>
    <xf numFmtId="179" fontId="51" fillId="0" borderId="2" xfId="0" applyNumberFormat="1" applyFont="1" applyFill="1" applyBorder="1" applyAlignment="1">
      <alignment horizontal="center"/>
    </xf>
    <xf numFmtId="0" fontId="20" fillId="8" borderId="42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/>
    </xf>
    <xf numFmtId="0" fontId="20" fillId="8" borderId="60" xfId="14" applyFont="1" applyFill="1" applyBorder="1" applyAlignment="1">
      <alignment horizontal="center"/>
    </xf>
    <xf numFmtId="0" fontId="20" fillId="8" borderId="1" xfId="14" applyFont="1" applyFill="1" applyBorder="1" applyAlignment="1">
      <alignment horizontal="center"/>
    </xf>
    <xf numFmtId="0" fontId="20" fillId="8" borderId="44" xfId="14" applyFont="1" applyFill="1" applyBorder="1" applyAlignment="1">
      <alignment horizontal="center"/>
    </xf>
    <xf numFmtId="0" fontId="22" fillId="8" borderId="42" xfId="14" applyFont="1" applyFill="1" applyBorder="1" applyAlignment="1">
      <alignment horizontal="center"/>
    </xf>
    <xf numFmtId="0" fontId="22" fillId="8" borderId="1" xfId="14" applyFont="1" applyFill="1" applyBorder="1" applyAlignment="1">
      <alignment horizontal="center"/>
    </xf>
    <xf numFmtId="0" fontId="22" fillId="8" borderId="44" xfId="14" applyFont="1" applyFill="1" applyBorder="1" applyAlignment="1">
      <alignment horizontal="center"/>
    </xf>
    <xf numFmtId="0" fontId="12" fillId="0" borderId="1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/>
    </xf>
    <xf numFmtId="0" fontId="17" fillId="0" borderId="0" xfId="0" applyFont="1" applyFill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13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3" fillId="0" borderId="15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181" fontId="7" fillId="12" borderId="13" xfId="22" applyNumberFormat="1" applyFont="1" applyFill="1" applyBorder="1" applyAlignment="1" applyProtection="1">
      <alignment horizontal="center" wrapText="1"/>
      <protection locked="0"/>
    </xf>
    <xf numFmtId="181" fontId="47" fillId="12" borderId="13" xfId="22" applyNumberFormat="1" applyFont="1" applyFill="1" applyBorder="1" applyAlignment="1" applyProtection="1">
      <alignment horizontal="center"/>
      <protection locked="0"/>
    </xf>
    <xf numFmtId="0" fontId="16" fillId="0" borderId="12" xfId="0" applyFont="1" applyFill="1" applyBorder="1" applyAlignment="1">
      <alignment vertical="center" wrapText="1"/>
    </xf>
    <xf numFmtId="0" fontId="16" fillId="0" borderId="12" xfId="0" applyFont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2" fillId="0" borderId="7" xfId="0" applyFont="1" applyFill="1" applyBorder="1" applyAlignment="1" applyProtection="1">
      <alignment vertical="center" wrapText="1"/>
      <protection hidden="1"/>
    </xf>
    <xf numFmtId="0" fontId="0" fillId="0" borderId="2" xfId="0" applyBorder="1" applyAlignment="1">
      <alignment vertical="center"/>
    </xf>
    <xf numFmtId="167" fontId="4" fillId="0" borderId="52" xfId="0" applyNumberFormat="1" applyFont="1" applyFill="1" applyBorder="1" applyAlignment="1" applyProtection="1">
      <alignment horizontal="right" wrapText="1"/>
      <protection locked="0"/>
    </xf>
    <xf numFmtId="0" fontId="0" fillId="0" borderId="10" xfId="0" applyFill="1" applyBorder="1" applyAlignment="1"/>
    <xf numFmtId="0" fontId="12" fillId="0" borderId="24" xfId="0" applyFont="1" applyFill="1" applyBorder="1" applyAlignment="1" applyProtection="1">
      <alignment vertical="center" wrapText="1"/>
      <protection hidden="1"/>
    </xf>
    <xf numFmtId="0" fontId="12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/>
    </xf>
    <xf numFmtId="0" fontId="12" fillId="0" borderId="24" xfId="0" applyFont="1" applyFill="1" applyBorder="1" applyAlignment="1" applyProtection="1">
      <alignment horizontal="left" vertical="center" wrapText="1"/>
      <protection hidden="1"/>
    </xf>
    <xf numFmtId="0" fontId="12" fillId="0" borderId="12" xfId="0" applyFont="1" applyFill="1" applyBorder="1" applyAlignment="1" applyProtection="1">
      <alignment horizontal="left" vertical="center" wrapText="1"/>
      <protection hidden="1"/>
    </xf>
    <xf numFmtId="167" fontId="0" fillId="2" borderId="3" xfId="0" applyNumberFormat="1" applyFill="1" applyBorder="1" applyAlignment="1" applyProtection="1">
      <alignment horizontal="center" vertical="center"/>
      <protection locked="0"/>
    </xf>
    <xf numFmtId="167" fontId="0" fillId="2" borderId="11" xfId="0" applyNumberForma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2" fillId="0" borderId="15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182" fontId="4" fillId="12" borderId="13" xfId="0" applyNumberFormat="1" applyFont="1" applyFill="1" applyBorder="1" applyAlignment="1" applyProtection="1">
      <alignment horizontal="center" wrapText="1"/>
      <protection locked="0"/>
    </xf>
    <xf numFmtId="182" fontId="0" fillId="12" borderId="13" xfId="0" applyNumberFormat="1" applyFill="1" applyBorder="1" applyAlignment="1" applyProtection="1">
      <alignment horizontal="center"/>
      <protection locked="0"/>
    </xf>
    <xf numFmtId="14" fontId="4" fillId="12" borderId="13" xfId="0" applyNumberFormat="1" applyFont="1" applyFill="1" applyBorder="1" applyAlignment="1" applyProtection="1">
      <alignment horizontal="center" wrapText="1"/>
      <protection locked="0"/>
    </xf>
    <xf numFmtId="14" fontId="0" fillId="12" borderId="13" xfId="0" applyNumberFormat="1" applyFill="1" applyBorder="1" applyAlignment="1" applyProtection="1">
      <alignment horizontal="center"/>
      <protection locked="0"/>
    </xf>
    <xf numFmtId="169" fontId="4" fillId="0" borderId="53" xfId="0" applyNumberFormat="1" applyFont="1" applyFill="1" applyBorder="1" applyAlignment="1" applyProtection="1">
      <alignment horizontal="right" wrapText="1"/>
    </xf>
    <xf numFmtId="169" fontId="0" fillId="0" borderId="53" xfId="0" applyNumberFormat="1" applyBorder="1" applyProtection="1"/>
    <xf numFmtId="0" fontId="11" fillId="0" borderId="24" xfId="0" applyFont="1" applyFill="1" applyBorder="1" applyAlignment="1" applyProtection="1">
      <alignment vertical="center" wrapText="1"/>
      <protection hidden="1"/>
    </xf>
    <xf numFmtId="0" fontId="4" fillId="0" borderId="12" xfId="0" applyFont="1" applyBorder="1" applyAlignment="1">
      <alignment vertical="center"/>
    </xf>
    <xf numFmtId="170" fontId="4" fillId="12" borderId="3" xfId="0" applyNumberFormat="1" applyFont="1" applyFill="1" applyBorder="1" applyAlignment="1" applyProtection="1">
      <alignment horizontal="right" vertical="center" wrapText="1"/>
      <protection locked="0"/>
    </xf>
    <xf numFmtId="170" fontId="0" fillId="12" borderId="11" xfId="0" applyNumberFormat="1" applyFill="1" applyBorder="1" applyAlignment="1" applyProtection="1">
      <alignment vertical="center"/>
      <protection locked="0"/>
    </xf>
    <xf numFmtId="0" fontId="11" fillId="0" borderId="15" xfId="0" applyFont="1" applyFill="1" applyBorder="1" applyAlignment="1" applyProtection="1">
      <alignment vertical="center" wrapText="1"/>
      <protection hidden="1"/>
    </xf>
    <xf numFmtId="0" fontId="4" fillId="0" borderId="0" xfId="0" applyFont="1" applyBorder="1" applyAlignment="1">
      <alignment vertical="center"/>
    </xf>
    <xf numFmtId="170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170" fontId="0" fillId="2" borderId="6" xfId="0" applyNumberFormat="1" applyFill="1" applyBorder="1" applyAlignment="1" applyProtection="1">
      <alignment vertical="center"/>
      <protection locked="0"/>
    </xf>
    <xf numFmtId="0" fontId="4" fillId="0" borderId="2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7" fillId="0" borderId="15" xfId="0" applyFont="1" applyBorder="1" applyAlignment="1" applyProtection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vertical="center"/>
    </xf>
    <xf numFmtId="0" fontId="11" fillId="0" borderId="15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 wrapText="1"/>
    </xf>
    <xf numFmtId="0" fontId="10" fillId="0" borderId="24" xfId="0" applyFont="1" applyFill="1" applyBorder="1" applyAlignment="1" applyProtection="1">
      <alignment horizontal="left" vertical="center" wrapText="1"/>
    </xf>
    <xf numFmtId="0" fontId="7" fillId="0" borderId="12" xfId="0" applyFont="1" applyBorder="1"/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5" xfId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left" vertical="center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 applyProtection="1">
      <alignment horizontal="right" vertical="center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 shrinkToFit="1"/>
      <protection locked="0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Border="1" applyAlignment="1">
      <alignment vertical="center"/>
    </xf>
    <xf numFmtId="167" fontId="0" fillId="2" borderId="13" xfId="0" applyNumberFormat="1" applyFill="1" applyBorder="1" applyAlignment="1" applyProtection="1">
      <alignment horizontal="center" vertical="center"/>
      <protection locked="0"/>
    </xf>
    <xf numFmtId="167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13" borderId="13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right" vertical="center" wrapText="1"/>
    </xf>
    <xf numFmtId="0" fontId="38" fillId="0" borderId="1" xfId="0" applyFont="1" applyFill="1" applyBorder="1" applyAlignment="1">
      <alignment horizontal="right" vertical="center" wrapText="1"/>
    </xf>
    <xf numFmtId="0" fontId="7" fillId="13" borderId="5" xfId="0" applyFont="1" applyFill="1" applyBorder="1" applyAlignment="1" applyProtection="1">
      <alignment horizontal="center" vertical="center" wrapText="1"/>
      <protection locked="0"/>
    </xf>
    <xf numFmtId="165" fontId="2" fillId="13" borderId="1" xfId="0" applyNumberFormat="1" applyFont="1" applyFill="1" applyBorder="1" applyAlignment="1" applyProtection="1">
      <alignment horizontal="center" vertical="center"/>
      <protection locked="0"/>
    </xf>
    <xf numFmtId="165" fontId="2" fillId="13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</cellXfs>
  <cellStyles count="23">
    <cellStyle name="Lien hypertexte" xfId="1" builtinId="8"/>
    <cellStyle name="Milliers" xfId="2" builtinId="3"/>
    <cellStyle name="Normal" xfId="0" builtinId="0"/>
    <cellStyle name="Normal 10" xfId="3" xr:uid="{00000000-0005-0000-0000-000003000000}"/>
    <cellStyle name="Normal 11" xfId="4" xr:uid="{00000000-0005-0000-0000-000004000000}"/>
    <cellStyle name="Normal 12" xfId="5" xr:uid="{00000000-0005-0000-0000-000005000000}"/>
    <cellStyle name="Normal 13" xfId="6" xr:uid="{00000000-0005-0000-0000-000006000000}"/>
    <cellStyle name="Normal 14" xfId="7" xr:uid="{00000000-0005-0000-0000-000007000000}"/>
    <cellStyle name="Normal 15" xfId="8" xr:uid="{00000000-0005-0000-0000-000008000000}"/>
    <cellStyle name="Normal 16" xfId="9" xr:uid="{00000000-0005-0000-0000-000009000000}"/>
    <cellStyle name="Normal 17" xfId="10" xr:uid="{00000000-0005-0000-0000-00000A000000}"/>
    <cellStyle name="Normal 18" xfId="11" xr:uid="{00000000-0005-0000-0000-00000B000000}"/>
    <cellStyle name="Normal 19" xfId="12" xr:uid="{00000000-0005-0000-0000-00000C000000}"/>
    <cellStyle name="Normal 2" xfId="13" xr:uid="{00000000-0005-0000-0000-00000D000000}"/>
    <cellStyle name="Normal 2 2" xfId="14" xr:uid="{00000000-0005-0000-0000-00000E000000}"/>
    <cellStyle name="Normal 3" xfId="15" xr:uid="{00000000-0005-0000-0000-00000F000000}"/>
    <cellStyle name="Normal 4" xfId="16" xr:uid="{00000000-0005-0000-0000-000010000000}"/>
    <cellStyle name="Normal 5" xfId="17" xr:uid="{00000000-0005-0000-0000-000011000000}"/>
    <cellStyle name="Normal 6" xfId="18" xr:uid="{00000000-0005-0000-0000-000012000000}"/>
    <cellStyle name="Normal 7" xfId="19" xr:uid="{00000000-0005-0000-0000-000013000000}"/>
    <cellStyle name="Normal 8" xfId="20" xr:uid="{00000000-0005-0000-0000-000014000000}"/>
    <cellStyle name="Normal 9" xfId="21" xr:uid="{00000000-0005-0000-0000-000015000000}"/>
    <cellStyle name="Pourcentage" xfId="2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31750</xdr:colOff>
      <xdr:row>10</xdr:row>
      <xdr:rowOff>169335</xdr:rowOff>
    </xdr:from>
    <xdr:to>
      <xdr:col>12</xdr:col>
      <xdr:colOff>740834</xdr:colOff>
      <xdr:row>15</xdr:row>
      <xdr:rowOff>127000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353550" y="2493435"/>
          <a:ext cx="2715684" cy="120226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 b="1">
              <a:solidFill>
                <a:srgbClr val="0070C0"/>
              </a:solidFill>
            </a:rPr>
            <a:t>GUIDE D'UTILISATION :</a:t>
          </a:r>
        </a:p>
        <a:p>
          <a:endParaRPr lang="fr-FR" sz="1100" b="1">
            <a:solidFill>
              <a:srgbClr val="0070C0"/>
            </a:solidFill>
          </a:endParaRPr>
        </a:p>
        <a:p>
          <a:r>
            <a:rPr lang="fr-FR" sz="1100">
              <a:solidFill>
                <a:srgbClr val="0070C0"/>
              </a:solidFill>
            </a:rPr>
            <a:t>Seules les cases </a:t>
          </a:r>
          <a:r>
            <a:rPr lang="fr-FR" sz="1100" b="1">
              <a:solidFill>
                <a:srgbClr val="0070C0"/>
              </a:solidFill>
            </a:rPr>
            <a:t>jaunes</a:t>
          </a:r>
          <a:r>
            <a:rPr lang="fr-FR" sz="1100">
              <a:solidFill>
                <a:srgbClr val="0070C0"/>
              </a:solidFill>
            </a:rPr>
            <a:t> sont à compléter.</a:t>
          </a:r>
          <a:r>
            <a:rPr lang="fr-FR" sz="1100" baseline="0">
              <a:solidFill>
                <a:srgbClr val="0070C0"/>
              </a:solidFill>
            </a:rPr>
            <a:t> </a:t>
          </a:r>
        </a:p>
        <a:p>
          <a:r>
            <a:rPr lang="fr-FR" sz="1100" b="1" baseline="0">
              <a:solidFill>
                <a:schemeClr val="accent1"/>
              </a:solidFill>
              <a:latin typeface="+mn-lt"/>
              <a:ea typeface="+mn-ea"/>
              <a:cs typeface="+mn-cs"/>
            </a:rPr>
            <a:t>Ne pas </a:t>
          </a:r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indiquer les unités (kWh, €).</a:t>
          </a:r>
          <a:endParaRPr lang="fr-FR">
            <a:solidFill>
              <a:schemeClr val="accent1"/>
            </a:solidFill>
          </a:endParaRPr>
        </a:p>
        <a:p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Les cases blanches et vertes sont calculées automatiquement.</a:t>
          </a:r>
          <a:endParaRPr lang="fr-FR">
            <a:solidFill>
              <a:schemeClr val="accent1"/>
            </a:solidFill>
          </a:endParaRPr>
        </a:p>
        <a:p>
          <a:endParaRPr lang="fr-FR" sz="1100" baseline="0">
            <a:solidFill>
              <a:srgbClr val="0070C0"/>
            </a:solidFill>
          </a:endParaRPr>
        </a:p>
        <a:p>
          <a:endParaRPr lang="fr-FR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74084</xdr:colOff>
      <xdr:row>2</xdr:row>
      <xdr:rowOff>31750</xdr:rowOff>
    </xdr:from>
    <xdr:to>
      <xdr:col>10</xdr:col>
      <xdr:colOff>143934</xdr:colOff>
      <xdr:row>2</xdr:row>
      <xdr:rowOff>105833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8995834" y="311150"/>
          <a:ext cx="469900" cy="740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232835</xdr:colOff>
      <xdr:row>0</xdr:row>
      <xdr:rowOff>42333</xdr:rowOff>
    </xdr:from>
    <xdr:to>
      <xdr:col>12</xdr:col>
      <xdr:colOff>565151</xdr:colOff>
      <xdr:row>3</xdr:row>
      <xdr:rowOff>31750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554635" y="42333"/>
          <a:ext cx="2338916" cy="465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Type de contrat (S06, S10, S11,S17) à sélectionner impérativement </a:t>
          </a:r>
        </a:p>
      </xdr:txBody>
    </xdr:sp>
    <xdr:clientData/>
  </xdr:twoCellAnchor>
  <xdr:twoCellAnchor>
    <xdr:from>
      <xdr:col>10</xdr:col>
      <xdr:colOff>232834</xdr:colOff>
      <xdr:row>3</xdr:row>
      <xdr:rowOff>105835</xdr:rowOff>
    </xdr:from>
    <xdr:to>
      <xdr:col>12</xdr:col>
      <xdr:colOff>565150</xdr:colOff>
      <xdr:row>5</xdr:row>
      <xdr:rowOff>158752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54634" y="582085"/>
          <a:ext cx="2338916" cy="592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Période de facturation </a:t>
          </a:r>
          <a:r>
            <a:rPr lang="fr-FR" sz="1100" b="1">
              <a:solidFill>
                <a:srgbClr val="FF0000"/>
              </a:solidFill>
            </a:rPr>
            <a:t>annuelle</a:t>
          </a:r>
          <a:r>
            <a:rPr lang="fr-FR" sz="1100">
              <a:solidFill>
                <a:srgbClr val="FF0000"/>
              </a:solidFill>
            </a:rPr>
            <a:t> ou </a:t>
          </a:r>
          <a:r>
            <a:rPr lang="fr-FR" sz="1100" b="1">
              <a:solidFill>
                <a:srgbClr val="FF0000"/>
              </a:solidFill>
            </a:rPr>
            <a:t>semestrielle </a:t>
          </a:r>
          <a:r>
            <a:rPr lang="fr-FR" sz="1100" b="0">
              <a:solidFill>
                <a:srgbClr val="FF0000"/>
              </a:solidFill>
            </a:rPr>
            <a:t>ou</a:t>
          </a:r>
          <a:r>
            <a:rPr lang="fr-FR" sz="1100" b="1">
              <a:solidFill>
                <a:srgbClr val="FF0000"/>
              </a:solidFill>
            </a:rPr>
            <a:t> mensuelle</a:t>
          </a:r>
        </a:p>
        <a:p>
          <a:r>
            <a:rPr lang="fr-FR" sz="900">
              <a:solidFill>
                <a:srgbClr val="FF0000"/>
              </a:solidFill>
            </a:rPr>
            <a:t>ex : du 15/10/2014 au 14/10/2015</a:t>
          </a:r>
        </a:p>
      </xdr:txBody>
    </xdr:sp>
    <xdr:clientData/>
  </xdr:twoCellAnchor>
  <xdr:twoCellAnchor>
    <xdr:from>
      <xdr:col>9</xdr:col>
      <xdr:colOff>52917</xdr:colOff>
      <xdr:row>3</xdr:row>
      <xdr:rowOff>95250</xdr:rowOff>
    </xdr:from>
    <xdr:to>
      <xdr:col>10</xdr:col>
      <xdr:colOff>158750</xdr:colOff>
      <xdr:row>4</xdr:row>
      <xdr:rowOff>169333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 flipV="1">
          <a:off x="8974667" y="571500"/>
          <a:ext cx="505883" cy="3090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31750</xdr:colOff>
      <xdr:row>10</xdr:row>
      <xdr:rowOff>169335</xdr:rowOff>
    </xdr:from>
    <xdr:to>
      <xdr:col>12</xdr:col>
      <xdr:colOff>740834</xdr:colOff>
      <xdr:row>15</xdr:row>
      <xdr:rowOff>127000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353550" y="2493435"/>
          <a:ext cx="2715684" cy="120226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 b="1">
              <a:solidFill>
                <a:srgbClr val="0070C0"/>
              </a:solidFill>
            </a:rPr>
            <a:t>GUIDE D'UTILISATION :</a:t>
          </a:r>
        </a:p>
        <a:p>
          <a:endParaRPr lang="fr-FR" sz="1100" b="1">
            <a:solidFill>
              <a:srgbClr val="0070C0"/>
            </a:solidFill>
          </a:endParaRPr>
        </a:p>
        <a:p>
          <a:r>
            <a:rPr lang="fr-FR" sz="1100">
              <a:solidFill>
                <a:srgbClr val="0070C0"/>
              </a:solidFill>
            </a:rPr>
            <a:t>Seules les cases </a:t>
          </a:r>
          <a:r>
            <a:rPr lang="fr-FR" sz="1100" b="1">
              <a:solidFill>
                <a:srgbClr val="0070C0"/>
              </a:solidFill>
            </a:rPr>
            <a:t>jaunes</a:t>
          </a:r>
          <a:r>
            <a:rPr lang="fr-FR" sz="1100">
              <a:solidFill>
                <a:srgbClr val="0070C0"/>
              </a:solidFill>
            </a:rPr>
            <a:t> sont à compléter.</a:t>
          </a:r>
          <a:r>
            <a:rPr lang="fr-FR" sz="1100" baseline="0">
              <a:solidFill>
                <a:srgbClr val="0070C0"/>
              </a:solidFill>
            </a:rPr>
            <a:t> </a:t>
          </a:r>
        </a:p>
        <a:p>
          <a:r>
            <a:rPr lang="fr-FR" sz="1100" b="1" baseline="0">
              <a:solidFill>
                <a:schemeClr val="accent1"/>
              </a:solidFill>
              <a:latin typeface="+mn-lt"/>
              <a:ea typeface="+mn-ea"/>
              <a:cs typeface="+mn-cs"/>
            </a:rPr>
            <a:t>Ne pas </a:t>
          </a:r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indiquer les unités (kWh, €).</a:t>
          </a:r>
          <a:endParaRPr lang="fr-FR">
            <a:solidFill>
              <a:schemeClr val="accent1"/>
            </a:solidFill>
          </a:endParaRPr>
        </a:p>
        <a:p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Les cases blanches et vertes sont calculées automatiquement.</a:t>
          </a:r>
          <a:endParaRPr lang="fr-FR">
            <a:solidFill>
              <a:schemeClr val="accent1"/>
            </a:solidFill>
          </a:endParaRPr>
        </a:p>
        <a:p>
          <a:endParaRPr lang="fr-FR" sz="1100" baseline="0">
            <a:solidFill>
              <a:srgbClr val="0070C0"/>
            </a:solidFill>
          </a:endParaRPr>
        </a:p>
        <a:p>
          <a:endParaRPr lang="fr-FR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74084</xdr:colOff>
      <xdr:row>2</xdr:row>
      <xdr:rowOff>31750</xdr:rowOff>
    </xdr:from>
    <xdr:to>
      <xdr:col>10</xdr:col>
      <xdr:colOff>143934</xdr:colOff>
      <xdr:row>2</xdr:row>
      <xdr:rowOff>105833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8995834" y="311150"/>
          <a:ext cx="469900" cy="740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232835</xdr:colOff>
      <xdr:row>0</xdr:row>
      <xdr:rowOff>42333</xdr:rowOff>
    </xdr:from>
    <xdr:to>
      <xdr:col>12</xdr:col>
      <xdr:colOff>565151</xdr:colOff>
      <xdr:row>3</xdr:row>
      <xdr:rowOff>31750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9554635" y="42333"/>
          <a:ext cx="2338916" cy="465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Type de contrat (S06, S10, S11,S17) à sélectionner impérativement </a:t>
          </a:r>
        </a:p>
      </xdr:txBody>
    </xdr:sp>
    <xdr:clientData/>
  </xdr:twoCellAnchor>
  <xdr:twoCellAnchor>
    <xdr:from>
      <xdr:col>10</xdr:col>
      <xdr:colOff>232834</xdr:colOff>
      <xdr:row>3</xdr:row>
      <xdr:rowOff>105835</xdr:rowOff>
    </xdr:from>
    <xdr:to>
      <xdr:col>12</xdr:col>
      <xdr:colOff>565150</xdr:colOff>
      <xdr:row>5</xdr:row>
      <xdr:rowOff>158752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9554634" y="582085"/>
          <a:ext cx="2338916" cy="592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Période de facturation </a:t>
          </a:r>
          <a:r>
            <a:rPr lang="fr-FR" sz="1100" b="1">
              <a:solidFill>
                <a:srgbClr val="FF0000"/>
              </a:solidFill>
            </a:rPr>
            <a:t>annuelle</a:t>
          </a:r>
          <a:r>
            <a:rPr lang="fr-FR" sz="1100">
              <a:solidFill>
                <a:srgbClr val="FF0000"/>
              </a:solidFill>
            </a:rPr>
            <a:t> ou </a:t>
          </a:r>
          <a:r>
            <a:rPr lang="fr-FR" sz="1100" b="1">
              <a:solidFill>
                <a:srgbClr val="FF0000"/>
              </a:solidFill>
            </a:rPr>
            <a:t>semestrielle </a:t>
          </a:r>
          <a:r>
            <a:rPr lang="fr-FR" sz="1100" b="0">
              <a:solidFill>
                <a:srgbClr val="FF0000"/>
              </a:solidFill>
            </a:rPr>
            <a:t>ou</a:t>
          </a:r>
          <a:r>
            <a:rPr lang="fr-FR" sz="1100" b="1">
              <a:solidFill>
                <a:srgbClr val="FF0000"/>
              </a:solidFill>
            </a:rPr>
            <a:t> mensuelle</a:t>
          </a:r>
        </a:p>
        <a:p>
          <a:r>
            <a:rPr lang="fr-FR" sz="900">
              <a:solidFill>
                <a:srgbClr val="FF0000"/>
              </a:solidFill>
            </a:rPr>
            <a:t>ex : du 15/10/2014 au 14/10/2015</a:t>
          </a:r>
        </a:p>
      </xdr:txBody>
    </xdr:sp>
    <xdr:clientData/>
  </xdr:twoCellAnchor>
  <xdr:twoCellAnchor>
    <xdr:from>
      <xdr:col>9</xdr:col>
      <xdr:colOff>52917</xdr:colOff>
      <xdr:row>3</xdr:row>
      <xdr:rowOff>95250</xdr:rowOff>
    </xdr:from>
    <xdr:to>
      <xdr:col>10</xdr:col>
      <xdr:colOff>158750</xdr:colOff>
      <xdr:row>4</xdr:row>
      <xdr:rowOff>169333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 flipV="1">
          <a:off x="8974667" y="571500"/>
          <a:ext cx="505883" cy="3090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31750</xdr:colOff>
      <xdr:row>10</xdr:row>
      <xdr:rowOff>169335</xdr:rowOff>
    </xdr:from>
    <xdr:to>
      <xdr:col>12</xdr:col>
      <xdr:colOff>740834</xdr:colOff>
      <xdr:row>15</xdr:row>
      <xdr:rowOff>127000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353550" y="2493435"/>
          <a:ext cx="2715684" cy="120226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 b="1">
              <a:solidFill>
                <a:srgbClr val="0070C0"/>
              </a:solidFill>
            </a:rPr>
            <a:t>GUIDE D'UTILISATION :</a:t>
          </a:r>
        </a:p>
        <a:p>
          <a:endParaRPr lang="fr-FR" sz="1100" b="1">
            <a:solidFill>
              <a:srgbClr val="0070C0"/>
            </a:solidFill>
          </a:endParaRPr>
        </a:p>
        <a:p>
          <a:r>
            <a:rPr lang="fr-FR" sz="1100">
              <a:solidFill>
                <a:srgbClr val="0070C0"/>
              </a:solidFill>
            </a:rPr>
            <a:t>Seules les cases </a:t>
          </a:r>
          <a:r>
            <a:rPr lang="fr-FR" sz="1100" b="1">
              <a:solidFill>
                <a:srgbClr val="0070C0"/>
              </a:solidFill>
            </a:rPr>
            <a:t>jaunes</a:t>
          </a:r>
          <a:r>
            <a:rPr lang="fr-FR" sz="1100">
              <a:solidFill>
                <a:srgbClr val="0070C0"/>
              </a:solidFill>
            </a:rPr>
            <a:t> sont à compléter.</a:t>
          </a:r>
          <a:r>
            <a:rPr lang="fr-FR" sz="1100" baseline="0">
              <a:solidFill>
                <a:srgbClr val="0070C0"/>
              </a:solidFill>
            </a:rPr>
            <a:t> </a:t>
          </a:r>
        </a:p>
        <a:p>
          <a:r>
            <a:rPr lang="fr-FR" sz="1100" b="1" baseline="0">
              <a:solidFill>
                <a:schemeClr val="accent1"/>
              </a:solidFill>
              <a:latin typeface="+mn-lt"/>
              <a:ea typeface="+mn-ea"/>
              <a:cs typeface="+mn-cs"/>
            </a:rPr>
            <a:t>Ne pas </a:t>
          </a:r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indiquer les unités (kWh, €).</a:t>
          </a:r>
          <a:endParaRPr lang="fr-FR">
            <a:solidFill>
              <a:schemeClr val="accent1"/>
            </a:solidFill>
          </a:endParaRPr>
        </a:p>
        <a:p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Les cases blanches et vertes sont calculées automatiquement.</a:t>
          </a:r>
          <a:endParaRPr lang="fr-FR">
            <a:solidFill>
              <a:schemeClr val="accent1"/>
            </a:solidFill>
          </a:endParaRPr>
        </a:p>
        <a:p>
          <a:endParaRPr lang="fr-FR" sz="1100" baseline="0">
            <a:solidFill>
              <a:srgbClr val="0070C0"/>
            </a:solidFill>
          </a:endParaRPr>
        </a:p>
        <a:p>
          <a:endParaRPr lang="fr-FR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74084</xdr:colOff>
      <xdr:row>2</xdr:row>
      <xdr:rowOff>31750</xdr:rowOff>
    </xdr:from>
    <xdr:to>
      <xdr:col>10</xdr:col>
      <xdr:colOff>143934</xdr:colOff>
      <xdr:row>2</xdr:row>
      <xdr:rowOff>105833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>
          <a:off x="8995834" y="311150"/>
          <a:ext cx="469900" cy="740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232835</xdr:colOff>
      <xdr:row>0</xdr:row>
      <xdr:rowOff>42333</xdr:rowOff>
    </xdr:from>
    <xdr:to>
      <xdr:col>12</xdr:col>
      <xdr:colOff>565151</xdr:colOff>
      <xdr:row>3</xdr:row>
      <xdr:rowOff>31750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9554635" y="42333"/>
          <a:ext cx="2338916" cy="465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Type de contrat (S06, S10, S11,S17) à sélectionner impérativement </a:t>
          </a:r>
        </a:p>
      </xdr:txBody>
    </xdr:sp>
    <xdr:clientData/>
  </xdr:twoCellAnchor>
  <xdr:twoCellAnchor>
    <xdr:from>
      <xdr:col>10</xdr:col>
      <xdr:colOff>232834</xdr:colOff>
      <xdr:row>3</xdr:row>
      <xdr:rowOff>105835</xdr:rowOff>
    </xdr:from>
    <xdr:to>
      <xdr:col>12</xdr:col>
      <xdr:colOff>565150</xdr:colOff>
      <xdr:row>5</xdr:row>
      <xdr:rowOff>158752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554634" y="582085"/>
          <a:ext cx="2338916" cy="592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Période de facturation </a:t>
          </a:r>
          <a:r>
            <a:rPr lang="fr-FR" sz="1100" b="1">
              <a:solidFill>
                <a:srgbClr val="FF0000"/>
              </a:solidFill>
            </a:rPr>
            <a:t>annuelle</a:t>
          </a:r>
          <a:r>
            <a:rPr lang="fr-FR" sz="1100">
              <a:solidFill>
                <a:srgbClr val="FF0000"/>
              </a:solidFill>
            </a:rPr>
            <a:t> ou </a:t>
          </a:r>
          <a:r>
            <a:rPr lang="fr-FR" sz="1100" b="1">
              <a:solidFill>
                <a:srgbClr val="FF0000"/>
              </a:solidFill>
            </a:rPr>
            <a:t>semestrielle </a:t>
          </a:r>
          <a:r>
            <a:rPr lang="fr-FR" sz="1100" b="0">
              <a:solidFill>
                <a:srgbClr val="FF0000"/>
              </a:solidFill>
            </a:rPr>
            <a:t>ou</a:t>
          </a:r>
          <a:r>
            <a:rPr lang="fr-FR" sz="1100" b="1">
              <a:solidFill>
                <a:srgbClr val="FF0000"/>
              </a:solidFill>
            </a:rPr>
            <a:t> mensuelle</a:t>
          </a:r>
        </a:p>
        <a:p>
          <a:r>
            <a:rPr lang="fr-FR" sz="900">
              <a:solidFill>
                <a:srgbClr val="FF0000"/>
              </a:solidFill>
            </a:rPr>
            <a:t>ex : du 15/10/2014 au 14/10/2015</a:t>
          </a:r>
        </a:p>
      </xdr:txBody>
    </xdr:sp>
    <xdr:clientData/>
  </xdr:twoCellAnchor>
  <xdr:twoCellAnchor>
    <xdr:from>
      <xdr:col>9</xdr:col>
      <xdr:colOff>52917</xdr:colOff>
      <xdr:row>3</xdr:row>
      <xdr:rowOff>95250</xdr:rowOff>
    </xdr:from>
    <xdr:to>
      <xdr:col>10</xdr:col>
      <xdr:colOff>158750</xdr:colOff>
      <xdr:row>4</xdr:row>
      <xdr:rowOff>169333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 flipV="1">
          <a:off x="8974667" y="571500"/>
          <a:ext cx="505883" cy="3090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31750</xdr:colOff>
      <xdr:row>10</xdr:row>
      <xdr:rowOff>169335</xdr:rowOff>
    </xdr:from>
    <xdr:to>
      <xdr:col>12</xdr:col>
      <xdr:colOff>740834</xdr:colOff>
      <xdr:row>15</xdr:row>
      <xdr:rowOff>127000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994775" y="2522010"/>
          <a:ext cx="2623609" cy="125306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 b="1">
              <a:solidFill>
                <a:srgbClr val="0070C0"/>
              </a:solidFill>
            </a:rPr>
            <a:t>GUIDE D'UTILISATION :</a:t>
          </a:r>
        </a:p>
        <a:p>
          <a:endParaRPr lang="fr-FR" sz="1100" b="1">
            <a:solidFill>
              <a:srgbClr val="0070C0"/>
            </a:solidFill>
          </a:endParaRPr>
        </a:p>
        <a:p>
          <a:r>
            <a:rPr lang="fr-FR" sz="1100">
              <a:solidFill>
                <a:srgbClr val="0070C0"/>
              </a:solidFill>
            </a:rPr>
            <a:t>Seules les cases </a:t>
          </a:r>
          <a:r>
            <a:rPr lang="fr-FR" sz="1100" b="1">
              <a:solidFill>
                <a:srgbClr val="0070C0"/>
              </a:solidFill>
            </a:rPr>
            <a:t>jaunes</a:t>
          </a:r>
          <a:r>
            <a:rPr lang="fr-FR" sz="1100">
              <a:solidFill>
                <a:srgbClr val="0070C0"/>
              </a:solidFill>
            </a:rPr>
            <a:t> sont à compléter.</a:t>
          </a:r>
          <a:r>
            <a:rPr lang="fr-FR" sz="1100" baseline="0">
              <a:solidFill>
                <a:srgbClr val="0070C0"/>
              </a:solidFill>
            </a:rPr>
            <a:t> </a:t>
          </a:r>
        </a:p>
        <a:p>
          <a:r>
            <a:rPr lang="fr-FR" sz="1100" b="1" baseline="0">
              <a:solidFill>
                <a:schemeClr val="accent1"/>
              </a:solidFill>
              <a:latin typeface="+mn-lt"/>
              <a:ea typeface="+mn-ea"/>
              <a:cs typeface="+mn-cs"/>
            </a:rPr>
            <a:t>Ne pas </a:t>
          </a:r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indiquer les unités (kWh, €).</a:t>
          </a:r>
          <a:endParaRPr lang="fr-FR">
            <a:solidFill>
              <a:schemeClr val="accent1"/>
            </a:solidFill>
          </a:endParaRPr>
        </a:p>
        <a:p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Les cases blanches et vertes sont calculées automatiquement.</a:t>
          </a:r>
          <a:endParaRPr lang="fr-FR">
            <a:solidFill>
              <a:schemeClr val="accent1"/>
            </a:solidFill>
          </a:endParaRPr>
        </a:p>
        <a:p>
          <a:endParaRPr lang="fr-FR" sz="1100" baseline="0">
            <a:solidFill>
              <a:srgbClr val="0070C0"/>
            </a:solidFill>
          </a:endParaRPr>
        </a:p>
        <a:p>
          <a:endParaRPr lang="fr-FR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74084</xdr:colOff>
      <xdr:row>2</xdr:row>
      <xdr:rowOff>31750</xdr:rowOff>
    </xdr:from>
    <xdr:to>
      <xdr:col>10</xdr:col>
      <xdr:colOff>143934</xdr:colOff>
      <xdr:row>2</xdr:row>
      <xdr:rowOff>105833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H="1">
          <a:off x="8656109" y="307975"/>
          <a:ext cx="450850" cy="740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232835</xdr:colOff>
      <xdr:row>0</xdr:row>
      <xdr:rowOff>42333</xdr:rowOff>
    </xdr:from>
    <xdr:to>
      <xdr:col>12</xdr:col>
      <xdr:colOff>565151</xdr:colOff>
      <xdr:row>3</xdr:row>
      <xdr:rowOff>31750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9195860" y="42333"/>
          <a:ext cx="2246841" cy="465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Type de contrat (S06, S10, S11,S17) à sélectionner impérativement </a:t>
          </a:r>
        </a:p>
      </xdr:txBody>
    </xdr:sp>
    <xdr:clientData/>
  </xdr:twoCellAnchor>
  <xdr:twoCellAnchor>
    <xdr:from>
      <xdr:col>10</xdr:col>
      <xdr:colOff>232834</xdr:colOff>
      <xdr:row>3</xdr:row>
      <xdr:rowOff>105835</xdr:rowOff>
    </xdr:from>
    <xdr:to>
      <xdr:col>12</xdr:col>
      <xdr:colOff>565150</xdr:colOff>
      <xdr:row>5</xdr:row>
      <xdr:rowOff>158752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9195859" y="582085"/>
          <a:ext cx="2246841" cy="59584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Période de facturation </a:t>
          </a:r>
          <a:r>
            <a:rPr lang="fr-FR" sz="1100" b="1">
              <a:solidFill>
                <a:srgbClr val="FF0000"/>
              </a:solidFill>
            </a:rPr>
            <a:t>annuelle</a:t>
          </a:r>
          <a:r>
            <a:rPr lang="fr-FR" sz="1100">
              <a:solidFill>
                <a:srgbClr val="FF0000"/>
              </a:solidFill>
            </a:rPr>
            <a:t> ou </a:t>
          </a:r>
          <a:r>
            <a:rPr lang="fr-FR" sz="1100" b="1">
              <a:solidFill>
                <a:srgbClr val="FF0000"/>
              </a:solidFill>
            </a:rPr>
            <a:t>semestrielle </a:t>
          </a:r>
          <a:r>
            <a:rPr lang="fr-FR" sz="1100" b="0">
              <a:solidFill>
                <a:srgbClr val="FF0000"/>
              </a:solidFill>
            </a:rPr>
            <a:t>ou</a:t>
          </a:r>
          <a:r>
            <a:rPr lang="fr-FR" sz="1100" b="1">
              <a:solidFill>
                <a:srgbClr val="FF0000"/>
              </a:solidFill>
            </a:rPr>
            <a:t> mensuelle</a:t>
          </a:r>
        </a:p>
        <a:p>
          <a:r>
            <a:rPr lang="fr-FR" sz="900">
              <a:solidFill>
                <a:srgbClr val="FF0000"/>
              </a:solidFill>
            </a:rPr>
            <a:t>ex : du 15/10/2014 au 14/10/2015</a:t>
          </a:r>
        </a:p>
      </xdr:txBody>
    </xdr:sp>
    <xdr:clientData/>
  </xdr:twoCellAnchor>
  <xdr:twoCellAnchor>
    <xdr:from>
      <xdr:col>9</xdr:col>
      <xdr:colOff>52917</xdr:colOff>
      <xdr:row>3</xdr:row>
      <xdr:rowOff>95250</xdr:rowOff>
    </xdr:from>
    <xdr:to>
      <xdr:col>10</xdr:col>
      <xdr:colOff>158750</xdr:colOff>
      <xdr:row>4</xdr:row>
      <xdr:rowOff>169333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H="1" flipV="1">
          <a:off x="8634942" y="571500"/>
          <a:ext cx="486833" cy="31220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31750</xdr:colOff>
      <xdr:row>10</xdr:row>
      <xdr:rowOff>169335</xdr:rowOff>
    </xdr:from>
    <xdr:to>
      <xdr:col>12</xdr:col>
      <xdr:colOff>740834</xdr:colOff>
      <xdr:row>15</xdr:row>
      <xdr:rowOff>127000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9353550" y="2493435"/>
          <a:ext cx="2715684" cy="120226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 b="1">
              <a:solidFill>
                <a:srgbClr val="0070C0"/>
              </a:solidFill>
            </a:rPr>
            <a:t>GUIDE D'UTILISATION :</a:t>
          </a:r>
        </a:p>
        <a:p>
          <a:endParaRPr lang="fr-FR" sz="1100" b="1">
            <a:solidFill>
              <a:srgbClr val="0070C0"/>
            </a:solidFill>
          </a:endParaRPr>
        </a:p>
        <a:p>
          <a:r>
            <a:rPr lang="fr-FR" sz="1100">
              <a:solidFill>
                <a:srgbClr val="0070C0"/>
              </a:solidFill>
            </a:rPr>
            <a:t>Seules les cases </a:t>
          </a:r>
          <a:r>
            <a:rPr lang="fr-FR" sz="1100" b="1">
              <a:solidFill>
                <a:srgbClr val="0070C0"/>
              </a:solidFill>
            </a:rPr>
            <a:t>jaunes</a:t>
          </a:r>
          <a:r>
            <a:rPr lang="fr-FR" sz="1100">
              <a:solidFill>
                <a:srgbClr val="0070C0"/>
              </a:solidFill>
            </a:rPr>
            <a:t> sont à compléter.</a:t>
          </a:r>
          <a:r>
            <a:rPr lang="fr-FR" sz="1100" baseline="0">
              <a:solidFill>
                <a:srgbClr val="0070C0"/>
              </a:solidFill>
            </a:rPr>
            <a:t> </a:t>
          </a:r>
        </a:p>
        <a:p>
          <a:r>
            <a:rPr lang="fr-FR" sz="1100" b="1" baseline="0">
              <a:solidFill>
                <a:schemeClr val="accent1"/>
              </a:solidFill>
              <a:latin typeface="+mn-lt"/>
              <a:ea typeface="+mn-ea"/>
              <a:cs typeface="+mn-cs"/>
            </a:rPr>
            <a:t>Ne pas </a:t>
          </a:r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indiquer les unités (kWh, €).</a:t>
          </a:r>
          <a:endParaRPr lang="fr-FR">
            <a:solidFill>
              <a:schemeClr val="accent1"/>
            </a:solidFill>
          </a:endParaRPr>
        </a:p>
        <a:p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Les cases blanches et vertes sont calculées automatiquement.</a:t>
          </a:r>
          <a:endParaRPr lang="fr-FR">
            <a:solidFill>
              <a:schemeClr val="accent1"/>
            </a:solidFill>
          </a:endParaRPr>
        </a:p>
        <a:p>
          <a:endParaRPr lang="fr-FR" sz="1100" baseline="0">
            <a:solidFill>
              <a:srgbClr val="0070C0"/>
            </a:solidFill>
          </a:endParaRPr>
        </a:p>
        <a:p>
          <a:endParaRPr lang="fr-FR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74084</xdr:colOff>
      <xdr:row>2</xdr:row>
      <xdr:rowOff>31750</xdr:rowOff>
    </xdr:from>
    <xdr:to>
      <xdr:col>10</xdr:col>
      <xdr:colOff>143934</xdr:colOff>
      <xdr:row>2</xdr:row>
      <xdr:rowOff>105833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H="1">
          <a:off x="8995834" y="311150"/>
          <a:ext cx="469900" cy="740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232835</xdr:colOff>
      <xdr:row>0</xdr:row>
      <xdr:rowOff>42333</xdr:rowOff>
    </xdr:from>
    <xdr:to>
      <xdr:col>12</xdr:col>
      <xdr:colOff>565151</xdr:colOff>
      <xdr:row>3</xdr:row>
      <xdr:rowOff>31750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9554635" y="42333"/>
          <a:ext cx="2338916" cy="465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Type de contrat (S06, S10, S11,S17) à sélectionner impérativement </a:t>
          </a:r>
        </a:p>
      </xdr:txBody>
    </xdr:sp>
    <xdr:clientData/>
  </xdr:twoCellAnchor>
  <xdr:twoCellAnchor>
    <xdr:from>
      <xdr:col>10</xdr:col>
      <xdr:colOff>232834</xdr:colOff>
      <xdr:row>3</xdr:row>
      <xdr:rowOff>105835</xdr:rowOff>
    </xdr:from>
    <xdr:to>
      <xdr:col>12</xdr:col>
      <xdr:colOff>565150</xdr:colOff>
      <xdr:row>5</xdr:row>
      <xdr:rowOff>158752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9554634" y="582085"/>
          <a:ext cx="2338916" cy="592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Période de facturation </a:t>
          </a:r>
          <a:r>
            <a:rPr lang="fr-FR" sz="1100" b="1">
              <a:solidFill>
                <a:srgbClr val="FF0000"/>
              </a:solidFill>
            </a:rPr>
            <a:t>annuelle</a:t>
          </a:r>
          <a:r>
            <a:rPr lang="fr-FR" sz="1100">
              <a:solidFill>
                <a:srgbClr val="FF0000"/>
              </a:solidFill>
            </a:rPr>
            <a:t> ou </a:t>
          </a:r>
          <a:r>
            <a:rPr lang="fr-FR" sz="1100" b="1">
              <a:solidFill>
                <a:srgbClr val="FF0000"/>
              </a:solidFill>
            </a:rPr>
            <a:t>semestrielle </a:t>
          </a:r>
          <a:r>
            <a:rPr lang="fr-FR" sz="1100" b="0">
              <a:solidFill>
                <a:srgbClr val="FF0000"/>
              </a:solidFill>
            </a:rPr>
            <a:t>ou</a:t>
          </a:r>
          <a:r>
            <a:rPr lang="fr-FR" sz="1100" b="1">
              <a:solidFill>
                <a:srgbClr val="FF0000"/>
              </a:solidFill>
            </a:rPr>
            <a:t> mensuelle</a:t>
          </a:r>
        </a:p>
        <a:p>
          <a:r>
            <a:rPr lang="fr-FR" sz="900">
              <a:solidFill>
                <a:srgbClr val="FF0000"/>
              </a:solidFill>
            </a:rPr>
            <a:t>ex : du 15/10/2014 au 14/10/2015</a:t>
          </a:r>
        </a:p>
      </xdr:txBody>
    </xdr:sp>
    <xdr:clientData/>
  </xdr:twoCellAnchor>
  <xdr:twoCellAnchor>
    <xdr:from>
      <xdr:col>9</xdr:col>
      <xdr:colOff>52917</xdr:colOff>
      <xdr:row>3</xdr:row>
      <xdr:rowOff>95250</xdr:rowOff>
    </xdr:from>
    <xdr:to>
      <xdr:col>10</xdr:col>
      <xdr:colOff>158750</xdr:colOff>
      <xdr:row>4</xdr:row>
      <xdr:rowOff>169333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flipH="1" flipV="1">
          <a:off x="8974667" y="571500"/>
          <a:ext cx="505883" cy="3090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i-corse-pv@edf.f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ei-corse-pv@edf.f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ei-corse-pv@edf.f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ei-corse-pv@edf.f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ei-corse-pv@edf.fr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CP607"/>
  <sheetViews>
    <sheetView tabSelected="1" topLeftCell="A595" zoomScale="70" zoomScaleNormal="70" workbookViewId="0">
      <selection activeCell="E613" sqref="E613"/>
    </sheetView>
  </sheetViews>
  <sheetFormatPr baseColWidth="10" defaultRowHeight="14.5" x14ac:dyDescent="0.35"/>
  <cols>
    <col min="1" max="1" width="20.1796875" style="159" customWidth="1"/>
    <col min="2" max="3" width="25.7265625" customWidth="1"/>
    <col min="4" max="4" width="23.81640625" customWidth="1"/>
    <col min="5" max="6" width="23.54296875" customWidth="1"/>
    <col min="7" max="9" width="20.1796875" customWidth="1"/>
    <col min="10" max="10" width="22.453125" customWidth="1"/>
    <col min="11" max="11" width="23.54296875" customWidth="1"/>
    <col min="12" max="12" width="13.453125" customWidth="1"/>
    <col min="14" max="14" width="19.1796875" bestFit="1" customWidth="1"/>
    <col min="15" max="15" width="25.1796875" bestFit="1" customWidth="1"/>
    <col min="16" max="17" width="14.7265625" customWidth="1"/>
    <col min="18" max="18" width="29.7265625" bestFit="1" customWidth="1"/>
    <col min="19" max="19" width="29.7265625" customWidth="1"/>
    <col min="20" max="20" width="18.453125" customWidth="1"/>
    <col min="23" max="23" width="25.453125" bestFit="1" customWidth="1"/>
    <col min="25" max="25" width="11.1796875" bestFit="1" customWidth="1"/>
  </cols>
  <sheetData>
    <row r="1" spans="1:31" ht="151.5" customHeight="1" x14ac:dyDescent="0.35">
      <c r="A1" s="224" t="s">
        <v>33</v>
      </c>
      <c r="B1" s="225" t="s">
        <v>34</v>
      </c>
      <c r="C1" s="226" t="s">
        <v>437</v>
      </c>
      <c r="D1" s="226" t="s">
        <v>438</v>
      </c>
      <c r="E1" s="227" t="s">
        <v>34</v>
      </c>
      <c r="F1" s="228" t="s">
        <v>524</v>
      </c>
      <c r="G1" s="228" t="s">
        <v>439</v>
      </c>
      <c r="H1" s="228" t="s">
        <v>440</v>
      </c>
      <c r="I1" s="229" t="s">
        <v>441</v>
      </c>
      <c r="J1" s="230" t="s">
        <v>34</v>
      </c>
      <c r="K1" s="231" t="s">
        <v>442</v>
      </c>
      <c r="L1" s="229" t="s">
        <v>443</v>
      </c>
      <c r="N1" s="109" t="s">
        <v>33</v>
      </c>
      <c r="O1" s="225" t="s">
        <v>34</v>
      </c>
      <c r="P1" s="226" t="s">
        <v>437</v>
      </c>
      <c r="Q1" s="226" t="s">
        <v>438</v>
      </c>
      <c r="R1" s="227" t="s">
        <v>34</v>
      </c>
      <c r="S1" s="228" t="s">
        <v>524</v>
      </c>
      <c r="T1" s="228" t="s">
        <v>439</v>
      </c>
      <c r="U1" s="228" t="s">
        <v>440</v>
      </c>
      <c r="V1" s="229" t="s">
        <v>441</v>
      </c>
      <c r="W1" s="230" t="s">
        <v>34</v>
      </c>
      <c r="X1" s="231" t="s">
        <v>442</v>
      </c>
      <c r="Y1" s="229" t="s">
        <v>443</v>
      </c>
      <c r="AD1" s="195" t="s">
        <v>413</v>
      </c>
      <c r="AE1" s="195" t="s">
        <v>419</v>
      </c>
    </row>
    <row r="2" spans="1:31" ht="15.5" x14ac:dyDescent="0.35">
      <c r="A2" s="110"/>
      <c r="B2" s="111" t="s">
        <v>35</v>
      </c>
      <c r="C2" s="211"/>
      <c r="D2" s="112"/>
      <c r="E2" s="113"/>
      <c r="F2" s="113"/>
      <c r="G2" s="114"/>
      <c r="H2" s="115"/>
      <c r="I2" s="115"/>
      <c r="J2" s="116"/>
      <c r="K2" s="117"/>
      <c r="L2" s="118"/>
      <c r="AD2" s="198">
        <v>0</v>
      </c>
      <c r="AE2" s="198">
        <v>0</v>
      </c>
    </row>
    <row r="3" spans="1:31" ht="15.5" x14ac:dyDescent="0.35">
      <c r="A3" s="110"/>
      <c r="B3" s="119" t="s">
        <v>36</v>
      </c>
      <c r="C3" s="212"/>
      <c r="D3" s="209">
        <v>112.3</v>
      </c>
      <c r="E3" s="120" t="s">
        <v>36</v>
      </c>
      <c r="F3" s="120"/>
      <c r="G3" s="121">
        <v>98</v>
      </c>
      <c r="H3" s="219"/>
      <c r="I3" s="122" t="s">
        <v>37</v>
      </c>
      <c r="J3" s="123"/>
      <c r="K3" s="124"/>
      <c r="L3" s="125"/>
      <c r="N3" s="978" t="s">
        <v>389</v>
      </c>
      <c r="O3" s="978"/>
      <c r="P3" s="978"/>
      <c r="Q3" s="978"/>
      <c r="R3" s="978"/>
      <c r="S3" s="978"/>
      <c r="T3" s="978"/>
      <c r="U3" s="978"/>
      <c r="V3" s="978"/>
      <c r="W3" s="978"/>
      <c r="X3" s="978"/>
      <c r="Y3" s="978"/>
      <c r="Z3" s="978"/>
      <c r="AD3" s="199">
        <v>1.4999999999999999E-2</v>
      </c>
      <c r="AE3" s="198">
        <v>0.04</v>
      </c>
    </row>
    <row r="4" spans="1:31" ht="15.5" x14ac:dyDescent="0.35">
      <c r="A4" s="110"/>
      <c r="B4" s="126" t="s">
        <v>38</v>
      </c>
      <c r="C4" s="213"/>
      <c r="D4" s="210">
        <v>113.2</v>
      </c>
      <c r="E4" s="126" t="s">
        <v>38</v>
      </c>
      <c r="F4" s="126"/>
      <c r="G4" s="127"/>
      <c r="H4" s="128"/>
      <c r="I4" s="128" t="s">
        <v>39</v>
      </c>
      <c r="J4" s="129" t="s">
        <v>38</v>
      </c>
      <c r="K4" s="124"/>
      <c r="L4" s="130" t="s">
        <v>40</v>
      </c>
      <c r="N4" s="147">
        <v>40116</v>
      </c>
      <c r="O4" s="150" t="s">
        <v>292</v>
      </c>
      <c r="P4" s="215"/>
      <c r="Q4" s="148" t="s">
        <v>382</v>
      </c>
      <c r="R4" s="147" t="s">
        <v>294</v>
      </c>
      <c r="S4" s="327">
        <f>ROUND(T4/1.0629,1)</f>
        <v>90.8</v>
      </c>
      <c r="T4" s="149">
        <f>ROUND(105.5/1.0933,1)</f>
        <v>96.5</v>
      </c>
      <c r="U4" s="149"/>
      <c r="V4" s="251"/>
      <c r="W4" s="151" t="s">
        <v>291</v>
      </c>
      <c r="X4" s="152">
        <v>99.4</v>
      </c>
      <c r="Y4" s="152"/>
      <c r="AD4" s="199">
        <v>0.17499999999999999</v>
      </c>
    </row>
    <row r="5" spans="1:31" ht="15.5" x14ac:dyDescent="0.35">
      <c r="A5" s="110"/>
      <c r="B5" s="126" t="s">
        <v>41</v>
      </c>
      <c r="C5" s="213"/>
      <c r="D5" s="210">
        <v>116.2</v>
      </c>
      <c r="E5" s="126" t="s">
        <v>41</v>
      </c>
      <c r="F5" s="126"/>
      <c r="G5" s="127"/>
      <c r="H5" s="128"/>
      <c r="I5" s="128" t="s">
        <v>42</v>
      </c>
      <c r="J5" s="129" t="s">
        <v>41</v>
      </c>
      <c r="K5" s="124"/>
      <c r="L5" s="130" t="s">
        <v>43</v>
      </c>
      <c r="N5" s="147">
        <v>40479</v>
      </c>
      <c r="O5" s="150" t="s">
        <v>322</v>
      </c>
      <c r="P5" s="215"/>
      <c r="Q5" s="148" t="s">
        <v>383</v>
      </c>
      <c r="R5" s="147" t="s">
        <v>324</v>
      </c>
      <c r="S5" s="327">
        <f t="shared" ref="S5:S12" si="0">ROUND(T5/1.0629,1)</f>
        <v>93.8</v>
      </c>
      <c r="T5" s="149">
        <f>ROUND(109/1.0933,1)</f>
        <v>99.7</v>
      </c>
      <c r="U5" s="149"/>
      <c r="V5" s="251"/>
      <c r="W5" s="151" t="s">
        <v>321</v>
      </c>
      <c r="X5" s="152">
        <v>102.4</v>
      </c>
      <c r="Y5" s="152"/>
    </row>
    <row r="6" spans="1:31" ht="15.5" x14ac:dyDescent="0.35">
      <c r="A6" s="110"/>
      <c r="B6" s="126" t="s">
        <v>44</v>
      </c>
      <c r="C6" s="213"/>
      <c r="D6" s="210">
        <v>117.82</v>
      </c>
      <c r="E6" s="126" t="s">
        <v>44</v>
      </c>
      <c r="F6" s="126"/>
      <c r="G6" s="127"/>
      <c r="H6" s="128"/>
      <c r="I6" s="128" t="s">
        <v>45</v>
      </c>
      <c r="J6" s="129" t="s">
        <v>44</v>
      </c>
      <c r="K6" s="124"/>
      <c r="L6" s="130" t="s">
        <v>46</v>
      </c>
      <c r="N6" s="147">
        <v>40847</v>
      </c>
      <c r="O6" s="150" t="s">
        <v>340</v>
      </c>
      <c r="P6" s="215"/>
      <c r="Q6" s="148" t="s">
        <v>384</v>
      </c>
      <c r="R6" s="147">
        <v>40847</v>
      </c>
      <c r="S6" s="327">
        <f t="shared" si="0"/>
        <v>99.3</v>
      </c>
      <c r="T6" s="149">
        <f>ROUND(115.3/1.0933,1)</f>
        <v>105.5</v>
      </c>
      <c r="U6" s="149"/>
      <c r="V6" s="251"/>
      <c r="W6" s="151" t="s">
        <v>339</v>
      </c>
      <c r="X6" s="152">
        <v>107.7</v>
      </c>
      <c r="Y6" s="152"/>
    </row>
    <row r="7" spans="1:31" ht="15.5" x14ac:dyDescent="0.35">
      <c r="A7" s="110"/>
      <c r="B7" s="126" t="s">
        <v>47</v>
      </c>
      <c r="C7" s="213"/>
      <c r="D7" s="210">
        <v>123.12</v>
      </c>
      <c r="E7" s="126" t="s">
        <v>47</v>
      </c>
      <c r="F7" s="126"/>
      <c r="G7" s="127"/>
      <c r="H7" s="128"/>
      <c r="I7" s="128" t="s">
        <v>48</v>
      </c>
      <c r="J7" s="129" t="s">
        <v>47</v>
      </c>
      <c r="K7" s="124"/>
      <c r="L7" s="130" t="s">
        <v>49</v>
      </c>
      <c r="N7" s="153">
        <v>41213</v>
      </c>
      <c r="O7" s="154" t="s">
        <v>357</v>
      </c>
      <c r="P7" s="218"/>
      <c r="Q7" s="155">
        <v>132.99</v>
      </c>
      <c r="R7" s="153">
        <v>41213</v>
      </c>
      <c r="S7" s="327">
        <f t="shared" si="0"/>
        <v>100.4</v>
      </c>
      <c r="T7" s="156">
        <f>ROUND(116.7/1.0933,1)</f>
        <v>106.7</v>
      </c>
      <c r="U7" s="156"/>
      <c r="V7" s="252"/>
      <c r="W7" s="157" t="s">
        <v>356</v>
      </c>
      <c r="X7" s="156">
        <v>110.4</v>
      </c>
      <c r="Y7" s="156"/>
    </row>
    <row r="8" spans="1:31" ht="15.5" x14ac:dyDescent="0.35">
      <c r="A8" s="110"/>
      <c r="B8" s="126" t="s">
        <v>50</v>
      </c>
      <c r="C8" s="213"/>
      <c r="D8" s="210">
        <v>122.83</v>
      </c>
      <c r="E8" s="126" t="s">
        <v>50</v>
      </c>
      <c r="F8" s="126"/>
      <c r="G8" s="127"/>
      <c r="H8" s="128"/>
      <c r="I8" s="128" t="s">
        <v>51</v>
      </c>
      <c r="J8" s="129" t="s">
        <v>50</v>
      </c>
      <c r="K8" s="124"/>
      <c r="L8" s="130" t="s">
        <v>52</v>
      </c>
      <c r="N8" s="153">
        <v>41578</v>
      </c>
      <c r="O8" s="154" t="s">
        <v>374</v>
      </c>
      <c r="P8" s="218"/>
      <c r="Q8" s="155">
        <v>133.05000000000001</v>
      </c>
      <c r="R8" s="153">
        <v>41578</v>
      </c>
      <c r="S8" s="327">
        <f t="shared" si="0"/>
        <v>101.3</v>
      </c>
      <c r="T8" s="156">
        <v>107.7</v>
      </c>
      <c r="U8" s="156"/>
      <c r="V8" s="252"/>
      <c r="W8" s="157" t="s">
        <v>373</v>
      </c>
      <c r="X8" s="156">
        <v>112</v>
      </c>
      <c r="Y8" s="156"/>
    </row>
    <row r="9" spans="1:31" ht="15.5" x14ac:dyDescent="0.35">
      <c r="A9" s="110"/>
      <c r="B9" s="126" t="s">
        <v>53</v>
      </c>
      <c r="C9" s="213"/>
      <c r="D9" s="210">
        <v>124.57</v>
      </c>
      <c r="E9" s="126" t="s">
        <v>53</v>
      </c>
      <c r="F9" s="126"/>
      <c r="G9" s="131" t="s">
        <v>54</v>
      </c>
      <c r="H9" s="220"/>
      <c r="I9" s="128"/>
      <c r="J9" s="126" t="s">
        <v>53</v>
      </c>
      <c r="K9" s="132" t="s">
        <v>55</v>
      </c>
      <c r="L9" s="130"/>
      <c r="N9" s="186">
        <v>41943</v>
      </c>
      <c r="O9" s="187" t="s">
        <v>403</v>
      </c>
      <c r="P9" s="187"/>
      <c r="Q9" s="188">
        <v>133.85</v>
      </c>
      <c r="R9" s="189">
        <v>41943</v>
      </c>
      <c r="S9" s="327">
        <f t="shared" si="0"/>
        <v>101.7</v>
      </c>
      <c r="T9" s="190">
        <v>108.1</v>
      </c>
      <c r="U9" s="190"/>
      <c r="V9" s="190"/>
      <c r="W9" s="192" t="s">
        <v>402</v>
      </c>
      <c r="X9" s="191">
        <v>113.7</v>
      </c>
      <c r="Y9" s="191"/>
    </row>
    <row r="10" spans="1:31" ht="15.5" x14ac:dyDescent="0.35">
      <c r="A10" s="110"/>
      <c r="B10" s="133"/>
      <c r="C10" s="214"/>
      <c r="D10" s="134"/>
      <c r="E10" s="135"/>
      <c r="F10" s="135"/>
      <c r="G10" s="136"/>
      <c r="H10" s="137"/>
      <c r="I10" s="137"/>
      <c r="J10" s="138"/>
      <c r="K10" s="117"/>
      <c r="L10" s="139"/>
      <c r="N10" s="186">
        <v>42307</v>
      </c>
      <c r="O10" s="187" t="s">
        <v>429</v>
      </c>
      <c r="P10" s="187"/>
      <c r="Q10" s="188">
        <v>131.97999999999999</v>
      </c>
      <c r="R10" s="189">
        <v>42307</v>
      </c>
      <c r="S10" s="327">
        <f t="shared" si="0"/>
        <v>100.6</v>
      </c>
      <c r="T10" s="190">
        <v>106.9</v>
      </c>
      <c r="U10" s="190"/>
      <c r="V10" s="190"/>
      <c r="W10" s="192" t="s">
        <v>430</v>
      </c>
      <c r="X10" s="191">
        <v>115.5</v>
      </c>
      <c r="Y10" s="191"/>
    </row>
    <row r="11" spans="1:31" ht="15.5" x14ac:dyDescent="0.35">
      <c r="A11" s="110"/>
      <c r="B11" s="395" t="s">
        <v>34</v>
      </c>
      <c r="C11" s="396"/>
      <c r="D11" s="397" t="s">
        <v>56</v>
      </c>
      <c r="E11" s="395" t="s">
        <v>34</v>
      </c>
      <c r="F11" s="395"/>
      <c r="G11" s="398" t="s">
        <v>57</v>
      </c>
      <c r="H11" s="399"/>
      <c r="I11" s="399" t="s">
        <v>57</v>
      </c>
      <c r="J11" s="400" t="s">
        <v>34</v>
      </c>
      <c r="K11" s="401"/>
      <c r="L11" s="402" t="s">
        <v>25</v>
      </c>
      <c r="N11" s="186">
        <v>42671</v>
      </c>
      <c r="O11" s="187" t="s">
        <v>459</v>
      </c>
      <c r="P11" s="187">
        <v>99.83</v>
      </c>
      <c r="Q11" s="188"/>
      <c r="R11" s="189">
        <v>42671</v>
      </c>
      <c r="S11" s="327">
        <f t="shared" si="0"/>
        <v>98.4</v>
      </c>
      <c r="T11" s="190">
        <v>104.6</v>
      </c>
      <c r="U11" s="190"/>
      <c r="V11" s="190"/>
      <c r="W11" s="192" t="s">
        <v>460</v>
      </c>
      <c r="X11" s="191">
        <v>117.7</v>
      </c>
      <c r="Y11" s="191"/>
    </row>
    <row r="12" spans="1:31" ht="15.5" x14ac:dyDescent="0.35">
      <c r="A12" s="110"/>
      <c r="B12" s="403" t="s">
        <v>58</v>
      </c>
      <c r="C12" s="404"/>
      <c r="D12" s="405"/>
      <c r="E12" s="113"/>
      <c r="F12" s="113"/>
      <c r="G12" s="406"/>
      <c r="H12" s="407"/>
      <c r="I12" s="407"/>
      <c r="J12" s="116"/>
      <c r="K12" s="117"/>
      <c r="L12" s="118"/>
      <c r="N12" s="186">
        <v>43039</v>
      </c>
      <c r="O12" s="187" t="s">
        <v>505</v>
      </c>
      <c r="P12" s="187">
        <v>101.28</v>
      </c>
      <c r="Q12" s="188"/>
      <c r="R12" s="189">
        <v>43039</v>
      </c>
      <c r="S12" s="327">
        <f t="shared" si="0"/>
        <v>99.9</v>
      </c>
      <c r="T12" s="190">
        <v>106.2</v>
      </c>
      <c r="U12" s="190"/>
      <c r="V12" s="190"/>
      <c r="W12" s="192" t="s">
        <v>504</v>
      </c>
      <c r="X12" s="191">
        <v>119.1</v>
      </c>
      <c r="Y12" s="191"/>
    </row>
    <row r="13" spans="1:31" ht="15.5" x14ac:dyDescent="0.35">
      <c r="A13" s="110"/>
      <c r="B13" s="408" t="s">
        <v>36</v>
      </c>
      <c r="C13" s="409"/>
      <c r="D13" s="410" t="s">
        <v>577</v>
      </c>
      <c r="E13" s="408" t="s">
        <v>59</v>
      </c>
      <c r="F13" s="411"/>
      <c r="G13" s="412"/>
      <c r="H13" s="413"/>
      <c r="I13" s="414" t="s">
        <v>37</v>
      </c>
      <c r="J13" s="400"/>
      <c r="K13" s="401"/>
      <c r="L13" s="415"/>
      <c r="N13" s="186">
        <v>43404</v>
      </c>
      <c r="O13" s="187" t="s">
        <v>528</v>
      </c>
      <c r="P13" s="187">
        <v>104.62</v>
      </c>
      <c r="Q13" s="188"/>
      <c r="R13" s="189">
        <v>43399</v>
      </c>
      <c r="S13" s="328">
        <v>103.9</v>
      </c>
      <c r="T13" s="190"/>
      <c r="U13" s="190"/>
      <c r="V13" s="190"/>
      <c r="W13" s="192" t="s">
        <v>527</v>
      </c>
      <c r="X13" s="191">
        <v>122</v>
      </c>
      <c r="Y13" s="191"/>
    </row>
    <row r="14" spans="1:31" ht="15.5" x14ac:dyDescent="0.35">
      <c r="A14" s="110"/>
      <c r="B14" s="416" t="s">
        <v>60</v>
      </c>
      <c r="C14" s="417"/>
      <c r="D14" s="418" t="s">
        <v>578</v>
      </c>
      <c r="E14" s="416" t="s">
        <v>60</v>
      </c>
      <c r="F14" s="416"/>
      <c r="G14" s="419"/>
      <c r="H14" s="420"/>
      <c r="I14" s="420" t="s">
        <v>39</v>
      </c>
      <c r="J14" s="421" t="s">
        <v>60</v>
      </c>
      <c r="K14" s="401"/>
      <c r="L14" s="422" t="s">
        <v>61</v>
      </c>
      <c r="N14" s="186">
        <v>43769</v>
      </c>
      <c r="O14" s="187" t="s">
        <v>546</v>
      </c>
      <c r="P14" s="187">
        <v>105.09</v>
      </c>
      <c r="Q14" s="188"/>
      <c r="R14" s="189">
        <v>43763</v>
      </c>
      <c r="S14" s="328">
        <v>103.9</v>
      </c>
      <c r="T14" s="190"/>
      <c r="U14" s="190"/>
      <c r="V14" s="190"/>
      <c r="W14" s="192" t="s">
        <v>544</v>
      </c>
      <c r="X14" s="191">
        <v>125.3</v>
      </c>
      <c r="Y14" s="191"/>
    </row>
    <row r="15" spans="1:31" ht="15.5" x14ac:dyDescent="0.35">
      <c r="A15" s="110"/>
      <c r="B15" s="416" t="s">
        <v>62</v>
      </c>
      <c r="C15" s="417"/>
      <c r="D15" s="423" t="s">
        <v>579</v>
      </c>
      <c r="E15" s="424" t="s">
        <v>63</v>
      </c>
      <c r="F15" s="424"/>
      <c r="G15" s="425"/>
      <c r="H15" s="426"/>
      <c r="I15" s="426" t="s">
        <v>64</v>
      </c>
      <c r="J15" s="427" t="s">
        <v>65</v>
      </c>
      <c r="K15" s="401"/>
      <c r="L15" s="428" t="s">
        <v>66</v>
      </c>
      <c r="N15" s="186">
        <v>44131</v>
      </c>
      <c r="O15" s="187" t="s">
        <v>575</v>
      </c>
      <c r="P15" s="187">
        <v>103.48</v>
      </c>
      <c r="Q15" s="188"/>
      <c r="R15" s="189">
        <v>44131</v>
      </c>
      <c r="S15" s="328">
        <v>101.2</v>
      </c>
      <c r="T15" s="190"/>
      <c r="U15" s="190"/>
      <c r="V15" s="190"/>
      <c r="W15" s="192" t="s">
        <v>574</v>
      </c>
      <c r="X15" s="191">
        <v>127</v>
      </c>
      <c r="Y15" s="191"/>
    </row>
    <row r="16" spans="1:31" ht="15.5" x14ac:dyDescent="0.35">
      <c r="A16" s="110"/>
      <c r="B16" s="416" t="s">
        <v>67</v>
      </c>
      <c r="C16" s="417"/>
      <c r="D16" s="423" t="s">
        <v>580</v>
      </c>
      <c r="E16" s="424" t="s">
        <v>68</v>
      </c>
      <c r="F16" s="424"/>
      <c r="G16" s="425"/>
      <c r="H16" s="426"/>
      <c r="I16" s="426" t="s">
        <v>69</v>
      </c>
      <c r="J16" s="427" t="s">
        <v>70</v>
      </c>
      <c r="K16" s="401"/>
      <c r="L16" s="429" t="s">
        <v>71</v>
      </c>
      <c r="N16" s="186">
        <v>44496</v>
      </c>
      <c r="O16" s="187" t="s">
        <v>687</v>
      </c>
      <c r="P16" s="187">
        <v>108.34</v>
      </c>
      <c r="Q16" s="188"/>
      <c r="R16" s="189">
        <v>44496</v>
      </c>
      <c r="S16" s="328">
        <v>109.3</v>
      </c>
      <c r="T16" s="190"/>
      <c r="U16" s="190"/>
      <c r="V16" s="190"/>
      <c r="W16" s="192" t="s">
        <v>686</v>
      </c>
      <c r="X16" s="191">
        <v>128.19999999999999</v>
      </c>
      <c r="Y16" s="191"/>
    </row>
    <row r="17" spans="1:12" ht="15.5" x14ac:dyDescent="0.35">
      <c r="A17" s="110"/>
      <c r="B17" s="416" t="s">
        <v>72</v>
      </c>
      <c r="C17" s="417"/>
      <c r="D17" s="423" t="s">
        <v>581</v>
      </c>
      <c r="E17" s="424" t="s">
        <v>73</v>
      </c>
      <c r="F17" s="424"/>
      <c r="G17" s="425"/>
      <c r="H17" s="426"/>
      <c r="I17" s="426" t="s">
        <v>74</v>
      </c>
      <c r="J17" s="427" t="s">
        <v>75</v>
      </c>
      <c r="K17" s="401"/>
      <c r="L17" s="429" t="s">
        <v>76</v>
      </c>
    </row>
    <row r="18" spans="1:12" ht="15.5" x14ac:dyDescent="0.35">
      <c r="A18" s="110"/>
      <c r="B18" s="416" t="s">
        <v>77</v>
      </c>
      <c r="C18" s="417"/>
      <c r="D18" s="423" t="s">
        <v>582</v>
      </c>
      <c r="E18" s="424" t="s">
        <v>78</v>
      </c>
      <c r="F18" s="424"/>
      <c r="G18" s="425"/>
      <c r="H18" s="426"/>
      <c r="I18" s="426" t="s">
        <v>79</v>
      </c>
      <c r="J18" s="427" t="s">
        <v>80</v>
      </c>
      <c r="K18" s="401"/>
      <c r="L18" s="428" t="s">
        <v>81</v>
      </c>
    </row>
    <row r="19" spans="1:12" ht="16" thickBot="1" x14ac:dyDescent="0.4">
      <c r="A19" s="430"/>
      <c r="B19" s="431" t="s">
        <v>82</v>
      </c>
      <c r="C19" s="432"/>
      <c r="D19" s="433" t="s">
        <v>583</v>
      </c>
      <c r="E19" s="434"/>
      <c r="F19" s="434"/>
      <c r="G19" s="435" t="s">
        <v>54</v>
      </c>
      <c r="H19" s="436"/>
      <c r="I19" s="436"/>
      <c r="J19" s="437"/>
      <c r="K19" s="438" t="s">
        <v>83</v>
      </c>
      <c r="L19" s="439"/>
    </row>
    <row r="20" spans="1:12" x14ac:dyDescent="0.35">
      <c r="A20" s="440" t="s">
        <v>84</v>
      </c>
      <c r="B20" s="441"/>
      <c r="C20" s="442"/>
      <c r="D20" s="443" t="s">
        <v>584</v>
      </c>
      <c r="E20" s="441"/>
      <c r="F20" s="441"/>
      <c r="G20" s="444"/>
      <c r="H20" s="445"/>
      <c r="I20" s="446"/>
      <c r="J20" s="447">
        <v>37995</v>
      </c>
      <c r="K20" s="448">
        <v>86.6</v>
      </c>
      <c r="L20" s="449">
        <v>86.6</v>
      </c>
    </row>
    <row r="21" spans="1:12" ht="15.5" x14ac:dyDescent="0.35">
      <c r="A21" s="450">
        <v>38026</v>
      </c>
      <c r="B21" s="451"/>
      <c r="C21" s="452"/>
      <c r="D21" s="453" t="s">
        <v>584</v>
      </c>
      <c r="E21" s="451"/>
      <c r="F21" s="451"/>
      <c r="G21" s="454"/>
      <c r="H21" s="455"/>
      <c r="I21" s="456"/>
      <c r="J21" s="457" t="s">
        <v>85</v>
      </c>
      <c r="K21" s="458">
        <v>86.8</v>
      </c>
      <c r="L21" s="459">
        <v>86.8</v>
      </c>
    </row>
    <row r="22" spans="1:12" ht="15" x14ac:dyDescent="0.35">
      <c r="A22" s="460">
        <v>38042</v>
      </c>
      <c r="B22" s="461" t="s">
        <v>86</v>
      </c>
      <c r="C22" s="462"/>
      <c r="D22" s="453" t="s">
        <v>585</v>
      </c>
      <c r="E22" s="451"/>
      <c r="F22" s="451"/>
      <c r="G22" s="454"/>
      <c r="H22" s="455"/>
      <c r="I22" s="456"/>
      <c r="J22" s="457" t="s">
        <v>85</v>
      </c>
      <c r="K22" s="458">
        <v>86.8</v>
      </c>
      <c r="L22" s="459">
        <v>86.8</v>
      </c>
    </row>
    <row r="23" spans="1:12" ht="15.5" x14ac:dyDescent="0.35">
      <c r="A23" s="460">
        <v>38044</v>
      </c>
      <c r="B23" s="463" t="s">
        <v>86</v>
      </c>
      <c r="C23" s="464"/>
      <c r="D23" s="453" t="s">
        <v>585</v>
      </c>
      <c r="E23" s="465" t="s">
        <v>87</v>
      </c>
      <c r="F23" s="466">
        <f t="shared" ref="F23:F78" si="1">ROUND(G23/1.0629,1)</f>
        <v>82.5</v>
      </c>
      <c r="G23" s="454">
        <f>ROUND(ROUND(I23/1.064,1)/1.0933,1)</f>
        <v>87.7</v>
      </c>
      <c r="H23" s="455"/>
      <c r="I23" s="467">
        <v>102</v>
      </c>
      <c r="J23" s="457" t="s">
        <v>85</v>
      </c>
      <c r="K23" s="458">
        <v>86.8</v>
      </c>
      <c r="L23" s="459">
        <v>86.8</v>
      </c>
    </row>
    <row r="24" spans="1:12" ht="15.5" x14ac:dyDescent="0.35">
      <c r="A24" s="450">
        <v>38051</v>
      </c>
      <c r="B24" s="463" t="s">
        <v>86</v>
      </c>
      <c r="C24" s="464"/>
      <c r="D24" s="453" t="s">
        <v>585</v>
      </c>
      <c r="E24" s="468" t="s">
        <v>87</v>
      </c>
      <c r="F24" s="466">
        <f t="shared" si="1"/>
        <v>82.5</v>
      </c>
      <c r="G24" s="454">
        <f t="shared" ref="G24:G78" si="2">ROUND(ROUND(I24/1.064,1)/1.0933,1)</f>
        <v>87.7</v>
      </c>
      <c r="H24" s="455"/>
      <c r="I24" s="467">
        <v>102</v>
      </c>
      <c r="J24" s="469" t="s">
        <v>88</v>
      </c>
      <c r="K24" s="458">
        <v>86.9</v>
      </c>
      <c r="L24" s="459">
        <v>86.9</v>
      </c>
    </row>
    <row r="25" spans="1:12" ht="15.5" x14ac:dyDescent="0.35">
      <c r="A25" s="450">
        <v>38069</v>
      </c>
      <c r="B25" s="461" t="s">
        <v>89</v>
      </c>
      <c r="C25" s="462"/>
      <c r="D25" s="453" t="s">
        <v>586</v>
      </c>
      <c r="E25" s="468" t="s">
        <v>87</v>
      </c>
      <c r="F25" s="466">
        <f t="shared" si="1"/>
        <v>82.5</v>
      </c>
      <c r="G25" s="454">
        <f t="shared" si="2"/>
        <v>87.7</v>
      </c>
      <c r="H25" s="455"/>
      <c r="I25" s="467">
        <v>102</v>
      </c>
      <c r="J25" s="457" t="s">
        <v>88</v>
      </c>
      <c r="K25" s="458">
        <v>86.9</v>
      </c>
      <c r="L25" s="459">
        <v>86.9</v>
      </c>
    </row>
    <row r="26" spans="1:12" ht="15.5" x14ac:dyDescent="0.35">
      <c r="A26" s="450">
        <v>38076</v>
      </c>
      <c r="B26" s="463" t="s">
        <v>89</v>
      </c>
      <c r="C26" s="464"/>
      <c r="D26" s="453" t="s">
        <v>586</v>
      </c>
      <c r="E26" s="465" t="s">
        <v>90</v>
      </c>
      <c r="F26" s="466">
        <f t="shared" si="1"/>
        <v>82.3</v>
      </c>
      <c r="G26" s="454">
        <f t="shared" si="2"/>
        <v>87.5</v>
      </c>
      <c r="H26" s="455"/>
      <c r="I26" s="467">
        <v>101.8</v>
      </c>
      <c r="J26" s="457" t="s">
        <v>88</v>
      </c>
      <c r="K26" s="458">
        <v>86.9</v>
      </c>
      <c r="L26" s="459">
        <v>86.9</v>
      </c>
    </row>
    <row r="27" spans="1:12" ht="15.5" x14ac:dyDescent="0.35">
      <c r="A27" s="450">
        <v>38082</v>
      </c>
      <c r="B27" s="463" t="s">
        <v>89</v>
      </c>
      <c r="C27" s="464"/>
      <c r="D27" s="453" t="s">
        <v>586</v>
      </c>
      <c r="E27" s="468" t="s">
        <v>90</v>
      </c>
      <c r="F27" s="466">
        <f t="shared" si="1"/>
        <v>82.3</v>
      </c>
      <c r="G27" s="454">
        <f t="shared" si="2"/>
        <v>87.5</v>
      </c>
      <c r="H27" s="455"/>
      <c r="I27" s="467">
        <v>101.8</v>
      </c>
      <c r="J27" s="469" t="s">
        <v>91</v>
      </c>
      <c r="K27" s="458">
        <v>87</v>
      </c>
      <c r="L27" s="459">
        <v>87</v>
      </c>
    </row>
    <row r="28" spans="1:12" ht="15.5" x14ac:dyDescent="0.35">
      <c r="A28" s="450">
        <v>38100</v>
      </c>
      <c r="B28" s="461" t="s">
        <v>92</v>
      </c>
      <c r="C28" s="462"/>
      <c r="D28" s="470" t="s">
        <v>587</v>
      </c>
      <c r="E28" s="468" t="s">
        <v>90</v>
      </c>
      <c r="F28" s="466">
        <f t="shared" si="1"/>
        <v>82.3</v>
      </c>
      <c r="G28" s="454">
        <f t="shared" si="2"/>
        <v>87.5</v>
      </c>
      <c r="H28" s="455"/>
      <c r="I28" s="467">
        <v>101.8</v>
      </c>
      <c r="J28" s="457" t="s">
        <v>91</v>
      </c>
      <c r="K28" s="458">
        <v>87</v>
      </c>
      <c r="L28" s="459">
        <v>87</v>
      </c>
    </row>
    <row r="29" spans="1:12" ht="15.5" x14ac:dyDescent="0.35">
      <c r="A29" s="450">
        <v>38107</v>
      </c>
      <c r="B29" s="463" t="s">
        <v>92</v>
      </c>
      <c r="C29" s="464"/>
      <c r="D29" s="470" t="s">
        <v>587</v>
      </c>
      <c r="E29" s="465" t="s">
        <v>93</v>
      </c>
      <c r="F29" s="466">
        <f t="shared" si="1"/>
        <v>82.3</v>
      </c>
      <c r="G29" s="454">
        <f t="shared" si="2"/>
        <v>87.5</v>
      </c>
      <c r="H29" s="455"/>
      <c r="I29" s="467">
        <v>101.8</v>
      </c>
      <c r="J29" s="457" t="s">
        <v>91</v>
      </c>
      <c r="K29" s="458">
        <v>87</v>
      </c>
      <c r="L29" s="459">
        <v>87</v>
      </c>
    </row>
    <row r="30" spans="1:12" ht="15.5" x14ac:dyDescent="0.35">
      <c r="A30" s="450">
        <v>38110</v>
      </c>
      <c r="B30" s="463" t="s">
        <v>92</v>
      </c>
      <c r="C30" s="464"/>
      <c r="D30" s="470" t="s">
        <v>587</v>
      </c>
      <c r="E30" s="468" t="s">
        <v>93</v>
      </c>
      <c r="F30" s="466">
        <f t="shared" si="1"/>
        <v>82.3</v>
      </c>
      <c r="G30" s="454">
        <f t="shared" si="2"/>
        <v>87.5</v>
      </c>
      <c r="H30" s="455"/>
      <c r="I30" s="467">
        <v>101.8</v>
      </c>
      <c r="J30" s="471" t="s">
        <v>94</v>
      </c>
      <c r="K30" s="458">
        <v>87.4</v>
      </c>
      <c r="L30" s="472">
        <v>87.4</v>
      </c>
    </row>
    <row r="31" spans="1:12" ht="15.5" x14ac:dyDescent="0.35">
      <c r="A31" s="450">
        <v>38132</v>
      </c>
      <c r="B31" s="461" t="s">
        <v>95</v>
      </c>
      <c r="C31" s="462"/>
      <c r="D31" s="470" t="s">
        <v>588</v>
      </c>
      <c r="E31" s="468" t="s">
        <v>93</v>
      </c>
      <c r="F31" s="466">
        <f t="shared" si="1"/>
        <v>82.3</v>
      </c>
      <c r="G31" s="454">
        <f t="shared" si="2"/>
        <v>87.5</v>
      </c>
      <c r="H31" s="455"/>
      <c r="I31" s="467">
        <v>101.8</v>
      </c>
      <c r="J31" s="473" t="s">
        <v>94</v>
      </c>
      <c r="K31" s="458">
        <v>87.4</v>
      </c>
      <c r="L31" s="472">
        <v>87.4</v>
      </c>
    </row>
    <row r="32" spans="1:12" ht="15.5" x14ac:dyDescent="0.35">
      <c r="A32" s="450">
        <v>38135</v>
      </c>
      <c r="B32" s="463" t="s">
        <v>95</v>
      </c>
      <c r="C32" s="464"/>
      <c r="D32" s="470" t="s">
        <v>588</v>
      </c>
      <c r="E32" s="465" t="s">
        <v>96</v>
      </c>
      <c r="F32" s="466">
        <f t="shared" si="1"/>
        <v>82.8</v>
      </c>
      <c r="G32" s="454">
        <f t="shared" si="2"/>
        <v>88</v>
      </c>
      <c r="H32" s="455"/>
      <c r="I32" s="474">
        <v>102.4</v>
      </c>
      <c r="J32" s="473" t="s">
        <v>94</v>
      </c>
      <c r="K32" s="458">
        <v>87.4</v>
      </c>
      <c r="L32" s="472">
        <v>87.4</v>
      </c>
    </row>
    <row r="33" spans="1:13" ht="15.5" x14ac:dyDescent="0.35">
      <c r="A33" s="450">
        <v>38139</v>
      </c>
      <c r="B33" s="463" t="s">
        <v>95</v>
      </c>
      <c r="C33" s="464"/>
      <c r="D33" s="470" t="s">
        <v>588</v>
      </c>
      <c r="E33" s="468" t="s">
        <v>96</v>
      </c>
      <c r="F33" s="466">
        <f t="shared" si="1"/>
        <v>82.8</v>
      </c>
      <c r="G33" s="454">
        <f t="shared" si="2"/>
        <v>88</v>
      </c>
      <c r="H33" s="455"/>
      <c r="I33" s="474">
        <v>102.4</v>
      </c>
      <c r="J33" s="471" t="s">
        <v>97</v>
      </c>
      <c r="K33" s="458">
        <v>87.7</v>
      </c>
      <c r="L33" s="472">
        <v>87.7</v>
      </c>
    </row>
    <row r="34" spans="1:13" ht="15.5" x14ac:dyDescent="0.35">
      <c r="A34" s="450">
        <v>38161</v>
      </c>
      <c r="B34" s="461" t="s">
        <v>98</v>
      </c>
      <c r="C34" s="462"/>
      <c r="D34" s="470" t="s">
        <v>589</v>
      </c>
      <c r="E34" s="468" t="s">
        <v>96</v>
      </c>
      <c r="F34" s="466">
        <f t="shared" si="1"/>
        <v>82.8</v>
      </c>
      <c r="G34" s="454">
        <f t="shared" si="2"/>
        <v>88</v>
      </c>
      <c r="H34" s="455"/>
      <c r="I34" s="474">
        <v>102.4</v>
      </c>
      <c r="J34" s="473" t="s">
        <v>97</v>
      </c>
      <c r="K34" s="458">
        <v>87.7</v>
      </c>
      <c r="L34" s="472">
        <v>87.7</v>
      </c>
    </row>
    <row r="35" spans="1:13" ht="15.5" x14ac:dyDescent="0.35">
      <c r="A35" s="450">
        <v>38167</v>
      </c>
      <c r="B35" s="463" t="s">
        <v>98</v>
      </c>
      <c r="C35" s="464"/>
      <c r="D35" s="470" t="s">
        <v>589</v>
      </c>
      <c r="E35" s="465" t="s">
        <v>99</v>
      </c>
      <c r="F35" s="466">
        <f t="shared" si="1"/>
        <v>83.3</v>
      </c>
      <c r="G35" s="454">
        <f t="shared" si="2"/>
        <v>88.5</v>
      </c>
      <c r="H35" s="455"/>
      <c r="I35" s="474">
        <v>103</v>
      </c>
      <c r="J35" s="473" t="s">
        <v>97</v>
      </c>
      <c r="K35" s="458">
        <v>87.7</v>
      </c>
      <c r="L35" s="472">
        <v>87.7</v>
      </c>
    </row>
    <row r="36" spans="1:13" ht="15.5" x14ac:dyDescent="0.35">
      <c r="A36" s="450">
        <v>38173</v>
      </c>
      <c r="B36" s="463" t="s">
        <v>98</v>
      </c>
      <c r="C36" s="464"/>
      <c r="D36" s="470" t="s">
        <v>589</v>
      </c>
      <c r="E36" s="468" t="s">
        <v>99</v>
      </c>
      <c r="F36" s="466">
        <f t="shared" si="1"/>
        <v>83.3</v>
      </c>
      <c r="G36" s="454">
        <f t="shared" si="2"/>
        <v>88.5</v>
      </c>
      <c r="H36" s="455"/>
      <c r="I36" s="474">
        <v>103</v>
      </c>
      <c r="J36" s="471" t="s">
        <v>100</v>
      </c>
      <c r="K36" s="458">
        <v>88</v>
      </c>
      <c r="L36" s="472">
        <v>88</v>
      </c>
    </row>
    <row r="37" spans="1:13" ht="15.5" x14ac:dyDescent="0.35">
      <c r="A37" s="450">
        <v>38191</v>
      </c>
      <c r="B37" s="461" t="s">
        <v>101</v>
      </c>
      <c r="C37" s="462"/>
      <c r="D37" s="470" t="s">
        <v>590</v>
      </c>
      <c r="E37" s="468" t="s">
        <v>99</v>
      </c>
      <c r="F37" s="466">
        <f t="shared" si="1"/>
        <v>83.3</v>
      </c>
      <c r="G37" s="454">
        <f t="shared" si="2"/>
        <v>88.5</v>
      </c>
      <c r="H37" s="455"/>
      <c r="I37" s="474">
        <v>103</v>
      </c>
      <c r="J37" s="473" t="s">
        <v>100</v>
      </c>
      <c r="K37" s="458">
        <v>88</v>
      </c>
      <c r="L37" s="472">
        <v>88</v>
      </c>
    </row>
    <row r="38" spans="1:13" ht="15.5" x14ac:dyDescent="0.35">
      <c r="A38" s="450">
        <v>38196</v>
      </c>
      <c r="B38" s="463" t="s">
        <v>101</v>
      </c>
      <c r="C38" s="464"/>
      <c r="D38" s="470" t="s">
        <v>590</v>
      </c>
      <c r="E38" s="465" t="s">
        <v>102</v>
      </c>
      <c r="F38" s="466">
        <f t="shared" si="1"/>
        <v>83.5</v>
      </c>
      <c r="G38" s="454">
        <f t="shared" si="2"/>
        <v>88.8</v>
      </c>
      <c r="H38" s="455"/>
      <c r="I38" s="474">
        <v>103.3</v>
      </c>
      <c r="J38" s="473" t="s">
        <v>100</v>
      </c>
      <c r="K38" s="458">
        <v>88</v>
      </c>
      <c r="L38" s="472">
        <v>88</v>
      </c>
    </row>
    <row r="39" spans="1:13" ht="15.5" x14ac:dyDescent="0.35">
      <c r="A39" s="450">
        <v>38223</v>
      </c>
      <c r="B39" s="461" t="s">
        <v>103</v>
      </c>
      <c r="C39" s="462"/>
      <c r="D39" s="475" t="s">
        <v>577</v>
      </c>
      <c r="E39" s="468" t="s">
        <v>102</v>
      </c>
      <c r="F39" s="466">
        <f t="shared" si="1"/>
        <v>83.5</v>
      </c>
      <c r="G39" s="454">
        <f t="shared" si="2"/>
        <v>88.8</v>
      </c>
      <c r="H39" s="455"/>
      <c r="I39" s="474">
        <v>103.3</v>
      </c>
      <c r="J39" s="473" t="s">
        <v>100</v>
      </c>
      <c r="K39" s="458">
        <v>88</v>
      </c>
      <c r="L39" s="472">
        <v>88</v>
      </c>
    </row>
    <row r="40" spans="1:13" ht="15.5" x14ac:dyDescent="0.35">
      <c r="A40" s="450">
        <v>38233</v>
      </c>
      <c r="B40" s="463" t="s">
        <v>103</v>
      </c>
      <c r="C40" s="464"/>
      <c r="D40" s="470" t="s">
        <v>577</v>
      </c>
      <c r="E40" s="468" t="s">
        <v>102</v>
      </c>
      <c r="F40" s="466">
        <f t="shared" si="1"/>
        <v>83.5</v>
      </c>
      <c r="G40" s="454">
        <f t="shared" si="2"/>
        <v>88.8</v>
      </c>
      <c r="H40" s="455"/>
      <c r="I40" s="474">
        <v>103.3</v>
      </c>
      <c r="J40" s="471" t="s">
        <v>104</v>
      </c>
      <c r="K40" s="458">
        <v>88.4</v>
      </c>
      <c r="L40" s="472">
        <v>88.4</v>
      </c>
    </row>
    <row r="41" spans="1:13" ht="15.5" x14ac:dyDescent="0.35">
      <c r="A41" s="450">
        <v>38253</v>
      </c>
      <c r="B41" s="461" t="s">
        <v>105</v>
      </c>
      <c r="C41" s="462"/>
      <c r="D41" s="470" t="s">
        <v>591</v>
      </c>
      <c r="E41" s="468" t="s">
        <v>102</v>
      </c>
      <c r="F41" s="466">
        <f t="shared" si="1"/>
        <v>83.5</v>
      </c>
      <c r="G41" s="454">
        <f t="shared" si="2"/>
        <v>88.8</v>
      </c>
      <c r="H41" s="455"/>
      <c r="I41" s="474">
        <v>103.3</v>
      </c>
      <c r="J41" s="473" t="s">
        <v>104</v>
      </c>
      <c r="K41" s="458">
        <v>88.4</v>
      </c>
      <c r="L41" s="472">
        <v>88.4</v>
      </c>
    </row>
    <row r="42" spans="1:13" ht="15.5" x14ac:dyDescent="0.35">
      <c r="A42" s="450">
        <v>38258</v>
      </c>
      <c r="B42" s="463" t="s">
        <v>105</v>
      </c>
      <c r="C42" s="464"/>
      <c r="D42" s="470" t="s">
        <v>591</v>
      </c>
      <c r="E42" s="465" t="s">
        <v>106</v>
      </c>
      <c r="F42" s="466">
        <f t="shared" si="1"/>
        <v>84</v>
      </c>
      <c r="G42" s="454">
        <f t="shared" si="2"/>
        <v>89.3</v>
      </c>
      <c r="H42" s="455"/>
      <c r="I42" s="474">
        <v>103.8</v>
      </c>
      <c r="J42" s="473" t="s">
        <v>104</v>
      </c>
      <c r="K42" s="458">
        <v>88.4</v>
      </c>
      <c r="L42" s="472">
        <v>88.4</v>
      </c>
    </row>
    <row r="43" spans="1:13" ht="15.5" x14ac:dyDescent="0.35">
      <c r="A43" s="450">
        <v>38265</v>
      </c>
      <c r="B43" s="463" t="s">
        <v>105</v>
      </c>
      <c r="C43" s="464"/>
      <c r="D43" s="470" t="s">
        <v>591</v>
      </c>
      <c r="E43" s="468" t="s">
        <v>106</v>
      </c>
      <c r="F43" s="466">
        <f t="shared" si="1"/>
        <v>84</v>
      </c>
      <c r="G43" s="454">
        <f t="shared" si="2"/>
        <v>89.3</v>
      </c>
      <c r="H43" s="455"/>
      <c r="I43" s="474">
        <v>103.8</v>
      </c>
      <c r="J43" s="471" t="s">
        <v>107</v>
      </c>
      <c r="K43" s="458">
        <v>88.6</v>
      </c>
      <c r="L43" s="472">
        <v>88.6</v>
      </c>
    </row>
    <row r="44" spans="1:13" ht="15.5" x14ac:dyDescent="0.35">
      <c r="A44" s="450">
        <v>38282</v>
      </c>
      <c r="B44" s="461" t="s">
        <v>108</v>
      </c>
      <c r="C44" s="462"/>
      <c r="D44" s="470" t="s">
        <v>592</v>
      </c>
      <c r="E44" s="468" t="s">
        <v>106</v>
      </c>
      <c r="F44" s="466">
        <f t="shared" si="1"/>
        <v>84</v>
      </c>
      <c r="G44" s="454">
        <f t="shared" si="2"/>
        <v>89.3</v>
      </c>
      <c r="H44" s="455"/>
      <c r="I44" s="474">
        <v>103.8</v>
      </c>
      <c r="J44" s="473" t="s">
        <v>107</v>
      </c>
      <c r="K44" s="458">
        <v>88.6</v>
      </c>
      <c r="L44" s="472">
        <v>88.6</v>
      </c>
    </row>
    <row r="45" spans="1:13" ht="15.5" x14ac:dyDescent="0.35">
      <c r="A45" s="450">
        <v>38286</v>
      </c>
      <c r="B45" s="463" t="s">
        <v>108</v>
      </c>
      <c r="C45" s="464"/>
      <c r="D45" s="470" t="s">
        <v>592</v>
      </c>
      <c r="E45" s="465" t="s">
        <v>109</v>
      </c>
      <c r="F45" s="466">
        <f t="shared" si="1"/>
        <v>84.3</v>
      </c>
      <c r="G45" s="454">
        <f t="shared" si="2"/>
        <v>89.6</v>
      </c>
      <c r="H45" s="455"/>
      <c r="I45" s="474">
        <v>104.3</v>
      </c>
      <c r="J45" s="473" t="s">
        <v>107</v>
      </c>
      <c r="K45" s="458">
        <v>88.6</v>
      </c>
      <c r="L45" s="472">
        <v>88.6</v>
      </c>
    </row>
    <row r="46" spans="1:13" ht="16.5" x14ac:dyDescent="0.35">
      <c r="A46" s="476">
        <v>38293</v>
      </c>
      <c r="B46" s="477" t="s">
        <v>110</v>
      </c>
      <c r="C46" s="478"/>
      <c r="D46" s="479" t="s">
        <v>592</v>
      </c>
      <c r="E46" s="468" t="s">
        <v>111</v>
      </c>
      <c r="F46" s="466">
        <f t="shared" si="1"/>
        <v>84.3</v>
      </c>
      <c r="G46" s="454">
        <f t="shared" si="2"/>
        <v>89.6</v>
      </c>
      <c r="H46" s="455"/>
      <c r="I46" s="474">
        <v>104.3</v>
      </c>
      <c r="J46" s="471" t="s">
        <v>112</v>
      </c>
      <c r="K46" s="458">
        <v>88.8</v>
      </c>
      <c r="L46" s="472">
        <v>88.8</v>
      </c>
      <c r="M46" s="359"/>
    </row>
    <row r="47" spans="1:13" ht="16.5" x14ac:dyDescent="0.35">
      <c r="A47" s="476">
        <v>38310</v>
      </c>
      <c r="B47" s="465" t="s">
        <v>113</v>
      </c>
      <c r="C47" s="480"/>
      <c r="D47" s="470" t="s">
        <v>578</v>
      </c>
      <c r="E47" s="468" t="s">
        <v>111</v>
      </c>
      <c r="F47" s="466">
        <f t="shared" si="1"/>
        <v>84.3</v>
      </c>
      <c r="G47" s="454">
        <f t="shared" si="2"/>
        <v>89.6</v>
      </c>
      <c r="H47" s="455"/>
      <c r="I47" s="474">
        <v>104.3</v>
      </c>
      <c r="J47" s="473" t="s">
        <v>112</v>
      </c>
      <c r="K47" s="458">
        <v>88.8</v>
      </c>
      <c r="L47" s="472">
        <v>88.8</v>
      </c>
      <c r="M47" s="359"/>
    </row>
    <row r="48" spans="1:13" ht="16.5" x14ac:dyDescent="0.35">
      <c r="A48" s="476">
        <v>38317</v>
      </c>
      <c r="B48" s="468" t="s">
        <v>113</v>
      </c>
      <c r="C48" s="481"/>
      <c r="D48" s="470" t="s">
        <v>578</v>
      </c>
      <c r="E48" s="465" t="s">
        <v>114</v>
      </c>
      <c r="F48" s="466">
        <f t="shared" si="1"/>
        <v>84.8</v>
      </c>
      <c r="G48" s="454">
        <f t="shared" si="2"/>
        <v>90.1</v>
      </c>
      <c r="H48" s="455"/>
      <c r="I48" s="474">
        <v>104.8</v>
      </c>
      <c r="J48" s="473" t="s">
        <v>112</v>
      </c>
      <c r="K48" s="458">
        <v>88.8</v>
      </c>
      <c r="L48" s="472">
        <v>88.8</v>
      </c>
      <c r="M48" s="359"/>
    </row>
    <row r="49" spans="1:13" ht="16.5" x14ac:dyDescent="0.35">
      <c r="A49" s="476">
        <v>38327</v>
      </c>
      <c r="B49" s="468" t="s">
        <v>113</v>
      </c>
      <c r="C49" s="481"/>
      <c r="D49" s="470" t="s">
        <v>578</v>
      </c>
      <c r="E49" s="468" t="s">
        <v>114</v>
      </c>
      <c r="F49" s="466">
        <f t="shared" si="1"/>
        <v>84.8</v>
      </c>
      <c r="G49" s="454">
        <f t="shared" si="2"/>
        <v>90.1</v>
      </c>
      <c r="H49" s="455"/>
      <c r="I49" s="474">
        <v>104.8</v>
      </c>
      <c r="J49" s="471" t="s">
        <v>115</v>
      </c>
      <c r="K49" s="458">
        <v>88.5</v>
      </c>
      <c r="L49" s="472">
        <v>88.5</v>
      </c>
      <c r="M49" s="359"/>
    </row>
    <row r="50" spans="1:13" ht="16.5" x14ac:dyDescent="0.35">
      <c r="A50" s="482">
        <v>38343</v>
      </c>
      <c r="B50" s="483" t="s">
        <v>116</v>
      </c>
      <c r="C50" s="484"/>
      <c r="D50" s="485" t="s">
        <v>578</v>
      </c>
      <c r="E50" s="483" t="s">
        <v>117</v>
      </c>
      <c r="F50" s="466">
        <f t="shared" si="1"/>
        <v>84.8</v>
      </c>
      <c r="G50" s="454">
        <f t="shared" si="2"/>
        <v>90.1</v>
      </c>
      <c r="H50" s="455"/>
      <c r="I50" s="486">
        <v>104.8</v>
      </c>
      <c r="J50" s="487" t="s">
        <v>115</v>
      </c>
      <c r="K50" s="458">
        <v>88.5</v>
      </c>
      <c r="L50" s="488">
        <v>88.5</v>
      </c>
      <c r="M50" s="360"/>
    </row>
    <row r="51" spans="1:13" ht="15.5" x14ac:dyDescent="0.35">
      <c r="A51" s="450">
        <v>38362</v>
      </c>
      <c r="B51" s="468" t="s">
        <v>116</v>
      </c>
      <c r="C51" s="481"/>
      <c r="D51" s="470" t="s">
        <v>578</v>
      </c>
      <c r="E51" s="468" t="s">
        <v>117</v>
      </c>
      <c r="F51" s="466">
        <f t="shared" si="1"/>
        <v>84.8</v>
      </c>
      <c r="G51" s="454">
        <f t="shared" si="2"/>
        <v>90.1</v>
      </c>
      <c r="H51" s="455"/>
      <c r="I51" s="474">
        <v>104.8</v>
      </c>
      <c r="J51" s="471" t="s">
        <v>118</v>
      </c>
      <c r="K51" s="458">
        <v>88.9</v>
      </c>
      <c r="L51" s="472">
        <v>88.9</v>
      </c>
    </row>
    <row r="52" spans="1:13" ht="15.5" x14ac:dyDescent="0.35">
      <c r="A52" s="450">
        <v>38373</v>
      </c>
      <c r="B52" s="461" t="s">
        <v>119</v>
      </c>
      <c r="C52" s="462"/>
      <c r="D52" s="470" t="s">
        <v>593</v>
      </c>
      <c r="E52" s="468" t="s">
        <v>117</v>
      </c>
      <c r="F52" s="466">
        <f t="shared" si="1"/>
        <v>84.8</v>
      </c>
      <c r="G52" s="454">
        <f t="shared" si="2"/>
        <v>90.1</v>
      </c>
      <c r="H52" s="455"/>
      <c r="I52" s="474">
        <v>104.8</v>
      </c>
      <c r="J52" s="473" t="s">
        <v>118</v>
      </c>
      <c r="K52" s="458">
        <v>88.9</v>
      </c>
      <c r="L52" s="472">
        <v>88.9</v>
      </c>
    </row>
    <row r="53" spans="1:13" ht="15.5" x14ac:dyDescent="0.35">
      <c r="A53" s="450">
        <v>38380</v>
      </c>
      <c r="B53" s="463" t="s">
        <v>119</v>
      </c>
      <c r="C53" s="464"/>
      <c r="D53" s="470" t="s">
        <v>593</v>
      </c>
      <c r="E53" s="465" t="s">
        <v>120</v>
      </c>
      <c r="F53" s="466">
        <f t="shared" si="1"/>
        <v>84.8</v>
      </c>
      <c r="G53" s="454">
        <f t="shared" si="2"/>
        <v>90.1</v>
      </c>
      <c r="H53" s="455"/>
      <c r="I53" s="474">
        <v>104.8</v>
      </c>
      <c r="J53" s="473" t="s">
        <v>118</v>
      </c>
      <c r="K53" s="458">
        <v>88.9</v>
      </c>
      <c r="L53" s="472">
        <v>88.9</v>
      </c>
    </row>
    <row r="54" spans="1:13" ht="15.5" x14ac:dyDescent="0.35">
      <c r="A54" s="450">
        <v>38390</v>
      </c>
      <c r="B54" s="463" t="s">
        <v>119</v>
      </c>
      <c r="C54" s="464"/>
      <c r="D54" s="470" t="s">
        <v>593</v>
      </c>
      <c r="E54" s="468" t="s">
        <v>120</v>
      </c>
      <c r="F54" s="466">
        <f t="shared" si="1"/>
        <v>84.8</v>
      </c>
      <c r="G54" s="454">
        <f t="shared" si="2"/>
        <v>90.1</v>
      </c>
      <c r="H54" s="455"/>
      <c r="I54" s="474">
        <v>104.8</v>
      </c>
      <c r="J54" s="471" t="s">
        <v>121</v>
      </c>
      <c r="K54" s="458">
        <v>89</v>
      </c>
      <c r="L54" s="472">
        <v>89</v>
      </c>
    </row>
    <row r="55" spans="1:13" ht="15.5" x14ac:dyDescent="0.35">
      <c r="A55" s="450">
        <v>38405</v>
      </c>
      <c r="B55" s="461" t="s">
        <v>122</v>
      </c>
      <c r="C55" s="462"/>
      <c r="D55" s="470" t="s">
        <v>594</v>
      </c>
      <c r="E55" s="468" t="s">
        <v>120</v>
      </c>
      <c r="F55" s="466">
        <f t="shared" si="1"/>
        <v>84.8</v>
      </c>
      <c r="G55" s="454">
        <f t="shared" si="2"/>
        <v>90.1</v>
      </c>
      <c r="H55" s="455"/>
      <c r="I55" s="474">
        <v>104.8</v>
      </c>
      <c r="J55" s="473" t="s">
        <v>121</v>
      </c>
      <c r="K55" s="458">
        <v>89</v>
      </c>
      <c r="L55" s="472">
        <v>89</v>
      </c>
    </row>
    <row r="56" spans="1:13" ht="15.5" x14ac:dyDescent="0.35">
      <c r="A56" s="450">
        <v>38408</v>
      </c>
      <c r="B56" s="463" t="s">
        <v>122</v>
      </c>
      <c r="C56" s="464"/>
      <c r="D56" s="470" t="s">
        <v>594</v>
      </c>
      <c r="E56" s="465" t="s">
        <v>123</v>
      </c>
      <c r="F56" s="466">
        <f t="shared" si="1"/>
        <v>85.2</v>
      </c>
      <c r="G56" s="454">
        <f t="shared" si="2"/>
        <v>90.6</v>
      </c>
      <c r="H56" s="455"/>
      <c r="I56" s="474">
        <v>105.3</v>
      </c>
      <c r="J56" s="473" t="s">
        <v>121</v>
      </c>
      <c r="K56" s="458">
        <v>89</v>
      </c>
      <c r="L56" s="472">
        <v>89</v>
      </c>
    </row>
    <row r="57" spans="1:13" ht="15.5" x14ac:dyDescent="0.35">
      <c r="A57" s="450">
        <v>38412</v>
      </c>
      <c r="B57" s="463" t="s">
        <v>122</v>
      </c>
      <c r="C57" s="464"/>
      <c r="D57" s="470" t="s">
        <v>594</v>
      </c>
      <c r="E57" s="468" t="s">
        <v>123</v>
      </c>
      <c r="F57" s="466">
        <f t="shared" si="1"/>
        <v>85.2</v>
      </c>
      <c r="G57" s="454">
        <f t="shared" si="2"/>
        <v>90.6</v>
      </c>
      <c r="H57" s="455"/>
      <c r="I57" s="474">
        <v>105.3</v>
      </c>
      <c r="J57" s="471" t="s">
        <v>124</v>
      </c>
      <c r="K57" s="458">
        <v>89.1</v>
      </c>
      <c r="L57" s="472">
        <v>89.1</v>
      </c>
    </row>
    <row r="58" spans="1:13" ht="15.5" x14ac:dyDescent="0.35">
      <c r="A58" s="450">
        <v>38426</v>
      </c>
      <c r="B58" s="461" t="s">
        <v>125</v>
      </c>
      <c r="C58" s="462"/>
      <c r="D58" s="470" t="s">
        <v>595</v>
      </c>
      <c r="E58" s="468" t="s">
        <v>123</v>
      </c>
      <c r="F58" s="466">
        <f t="shared" si="1"/>
        <v>85.2</v>
      </c>
      <c r="G58" s="454">
        <f t="shared" si="2"/>
        <v>90.6</v>
      </c>
      <c r="H58" s="455"/>
      <c r="I58" s="474">
        <v>105.3</v>
      </c>
      <c r="J58" s="473" t="s">
        <v>124</v>
      </c>
      <c r="K58" s="458">
        <v>89.1</v>
      </c>
      <c r="L58" s="472">
        <v>89.1</v>
      </c>
    </row>
    <row r="59" spans="1:13" ht="15.5" x14ac:dyDescent="0.35">
      <c r="A59" s="450">
        <v>38440</v>
      </c>
      <c r="B59" s="463" t="s">
        <v>125</v>
      </c>
      <c r="C59" s="464"/>
      <c r="D59" s="470" t="s">
        <v>595</v>
      </c>
      <c r="E59" s="465" t="s">
        <v>126</v>
      </c>
      <c r="F59" s="466">
        <f t="shared" si="1"/>
        <v>84.9</v>
      </c>
      <c r="G59" s="454">
        <f t="shared" si="2"/>
        <v>90.2</v>
      </c>
      <c r="H59" s="455"/>
      <c r="I59" s="474">
        <v>104.9</v>
      </c>
      <c r="J59" s="473" t="s">
        <v>124</v>
      </c>
      <c r="K59" s="458">
        <v>89.1</v>
      </c>
      <c r="L59" s="472">
        <v>89.1</v>
      </c>
    </row>
    <row r="60" spans="1:13" ht="15.5" x14ac:dyDescent="0.35">
      <c r="A60" s="450">
        <v>38450</v>
      </c>
      <c r="B60" s="463" t="s">
        <v>125</v>
      </c>
      <c r="C60" s="464"/>
      <c r="D60" s="470" t="s">
        <v>595</v>
      </c>
      <c r="E60" s="468" t="s">
        <v>126</v>
      </c>
      <c r="F60" s="466">
        <f t="shared" si="1"/>
        <v>84.9</v>
      </c>
      <c r="G60" s="454">
        <f t="shared" si="2"/>
        <v>90.2</v>
      </c>
      <c r="H60" s="455"/>
      <c r="I60" s="474">
        <v>104.9</v>
      </c>
      <c r="J60" s="471" t="s">
        <v>127</v>
      </c>
      <c r="K60" s="458">
        <v>89.1</v>
      </c>
      <c r="L60" s="472">
        <v>89.1</v>
      </c>
    </row>
    <row r="61" spans="1:13" ht="15.5" x14ac:dyDescent="0.35">
      <c r="A61" s="450">
        <v>38455</v>
      </c>
      <c r="B61" s="461" t="s">
        <v>128</v>
      </c>
      <c r="C61" s="462"/>
      <c r="D61" s="470" t="s">
        <v>596</v>
      </c>
      <c r="E61" s="468" t="s">
        <v>126</v>
      </c>
      <c r="F61" s="466">
        <f t="shared" si="1"/>
        <v>84.9</v>
      </c>
      <c r="G61" s="454">
        <f t="shared" si="2"/>
        <v>90.2</v>
      </c>
      <c r="H61" s="455"/>
      <c r="I61" s="474">
        <v>104.9</v>
      </c>
      <c r="J61" s="473" t="s">
        <v>127</v>
      </c>
      <c r="K61" s="458">
        <v>89.1</v>
      </c>
      <c r="L61" s="472">
        <v>89.1</v>
      </c>
    </row>
    <row r="62" spans="1:13" ht="15.5" x14ac:dyDescent="0.35">
      <c r="A62" s="450">
        <v>38469</v>
      </c>
      <c r="B62" s="463" t="s">
        <v>128</v>
      </c>
      <c r="C62" s="464"/>
      <c r="D62" s="470" t="s">
        <v>596</v>
      </c>
      <c r="E62" s="489" t="s">
        <v>129</v>
      </c>
      <c r="F62" s="466">
        <f t="shared" si="1"/>
        <v>85.2</v>
      </c>
      <c r="G62" s="454">
        <f t="shared" si="2"/>
        <v>90.6</v>
      </c>
      <c r="H62" s="455"/>
      <c r="I62" s="490">
        <v>105.3</v>
      </c>
      <c r="J62" s="473" t="s">
        <v>127</v>
      </c>
      <c r="K62" s="458">
        <v>89.1</v>
      </c>
      <c r="L62" s="472">
        <v>89.1</v>
      </c>
    </row>
    <row r="63" spans="1:13" ht="15.5" x14ac:dyDescent="0.35">
      <c r="A63" s="450">
        <v>38474</v>
      </c>
      <c r="B63" s="463" t="s">
        <v>128</v>
      </c>
      <c r="C63" s="464"/>
      <c r="D63" s="470" t="s">
        <v>596</v>
      </c>
      <c r="E63" s="491" t="s">
        <v>129</v>
      </c>
      <c r="F63" s="466">
        <f t="shared" si="1"/>
        <v>85.2</v>
      </c>
      <c r="G63" s="454">
        <f t="shared" si="2"/>
        <v>90.6</v>
      </c>
      <c r="H63" s="455"/>
      <c r="I63" s="490">
        <v>105.3</v>
      </c>
      <c r="J63" s="471" t="s">
        <v>130</v>
      </c>
      <c r="K63" s="458">
        <v>89.6</v>
      </c>
      <c r="L63" s="472">
        <v>89.6</v>
      </c>
    </row>
    <row r="64" spans="1:13" ht="15.5" x14ac:dyDescent="0.35">
      <c r="A64" s="450">
        <v>38485</v>
      </c>
      <c r="B64" s="461" t="s">
        <v>131</v>
      </c>
      <c r="C64" s="462"/>
      <c r="D64" s="470" t="s">
        <v>597</v>
      </c>
      <c r="E64" s="491" t="s">
        <v>129</v>
      </c>
      <c r="F64" s="466">
        <f t="shared" si="1"/>
        <v>85.2</v>
      </c>
      <c r="G64" s="454">
        <f>ROUND(ROUND(I64/1.064,1)/1.0933,1)</f>
        <v>90.6</v>
      </c>
      <c r="H64" s="455"/>
      <c r="I64" s="490">
        <v>105.3</v>
      </c>
      <c r="J64" s="473" t="s">
        <v>130</v>
      </c>
      <c r="K64" s="458">
        <v>89.6</v>
      </c>
      <c r="L64" s="472">
        <v>89.6</v>
      </c>
    </row>
    <row r="65" spans="1:12" ht="15.5" x14ac:dyDescent="0.35">
      <c r="A65" s="450">
        <v>38499</v>
      </c>
      <c r="B65" s="463" t="s">
        <v>131</v>
      </c>
      <c r="C65" s="464"/>
      <c r="D65" s="470" t="s">
        <v>597</v>
      </c>
      <c r="E65" s="489" t="s">
        <v>132</v>
      </c>
      <c r="F65" s="466">
        <f t="shared" si="1"/>
        <v>85.3</v>
      </c>
      <c r="G65" s="454">
        <f t="shared" si="2"/>
        <v>90.7</v>
      </c>
      <c r="H65" s="455"/>
      <c r="I65" s="490">
        <v>105.6</v>
      </c>
      <c r="J65" s="473" t="s">
        <v>130</v>
      </c>
      <c r="K65" s="458">
        <v>89.6</v>
      </c>
      <c r="L65" s="472">
        <v>89.6</v>
      </c>
    </row>
    <row r="66" spans="1:12" ht="15.5" x14ac:dyDescent="0.35">
      <c r="A66" s="450">
        <v>38506</v>
      </c>
      <c r="B66" s="463" t="s">
        <v>131</v>
      </c>
      <c r="C66" s="464"/>
      <c r="D66" s="470" t="s">
        <v>597</v>
      </c>
      <c r="E66" s="491" t="s">
        <v>132</v>
      </c>
      <c r="F66" s="466">
        <f t="shared" si="1"/>
        <v>85.3</v>
      </c>
      <c r="G66" s="454">
        <f t="shared" si="2"/>
        <v>90.7</v>
      </c>
      <c r="H66" s="455"/>
      <c r="I66" s="490">
        <v>105.6</v>
      </c>
      <c r="J66" s="492" t="s">
        <v>133</v>
      </c>
      <c r="K66" s="458">
        <v>89.9</v>
      </c>
      <c r="L66" s="472">
        <v>89.9</v>
      </c>
    </row>
    <row r="67" spans="1:12" ht="15.5" x14ac:dyDescent="0.35">
      <c r="A67" s="450">
        <v>38517</v>
      </c>
      <c r="B67" s="461" t="s">
        <v>134</v>
      </c>
      <c r="C67" s="462"/>
      <c r="D67" s="470" t="s">
        <v>598</v>
      </c>
      <c r="E67" s="491" t="s">
        <v>132</v>
      </c>
      <c r="F67" s="466">
        <f t="shared" si="1"/>
        <v>85.3</v>
      </c>
      <c r="G67" s="454">
        <f t="shared" si="2"/>
        <v>90.7</v>
      </c>
      <c r="H67" s="455"/>
      <c r="I67" s="490">
        <v>105.6</v>
      </c>
      <c r="J67" s="493" t="s">
        <v>133</v>
      </c>
      <c r="K67" s="458">
        <v>89.9</v>
      </c>
      <c r="L67" s="472">
        <v>89.9</v>
      </c>
    </row>
    <row r="68" spans="1:12" ht="15.5" x14ac:dyDescent="0.35">
      <c r="A68" s="450">
        <v>38532</v>
      </c>
      <c r="B68" s="463" t="s">
        <v>134</v>
      </c>
      <c r="C68" s="464"/>
      <c r="D68" s="470" t="s">
        <v>598</v>
      </c>
      <c r="E68" s="489" t="s">
        <v>135</v>
      </c>
      <c r="F68" s="466">
        <f t="shared" si="1"/>
        <v>86</v>
      </c>
      <c r="G68" s="454">
        <f t="shared" si="2"/>
        <v>91.4</v>
      </c>
      <c r="H68" s="455"/>
      <c r="I68" s="490">
        <v>106.3</v>
      </c>
      <c r="J68" s="493" t="s">
        <v>133</v>
      </c>
      <c r="K68" s="458">
        <v>89.9</v>
      </c>
      <c r="L68" s="472">
        <v>89.9</v>
      </c>
    </row>
    <row r="69" spans="1:12" ht="15.5" x14ac:dyDescent="0.35">
      <c r="A69" s="450">
        <v>38538</v>
      </c>
      <c r="B69" s="463" t="s">
        <v>134</v>
      </c>
      <c r="C69" s="464"/>
      <c r="D69" s="470" t="s">
        <v>598</v>
      </c>
      <c r="E69" s="491" t="s">
        <v>135</v>
      </c>
      <c r="F69" s="466">
        <f t="shared" si="1"/>
        <v>86</v>
      </c>
      <c r="G69" s="454">
        <f t="shared" si="2"/>
        <v>91.4</v>
      </c>
      <c r="H69" s="455"/>
      <c r="I69" s="490">
        <v>106.3</v>
      </c>
      <c r="J69" s="492" t="s">
        <v>136</v>
      </c>
      <c r="K69" s="458">
        <v>90.3</v>
      </c>
      <c r="L69" s="472">
        <v>90.3</v>
      </c>
    </row>
    <row r="70" spans="1:12" ht="15.5" x14ac:dyDescent="0.35">
      <c r="A70" s="450">
        <v>38546</v>
      </c>
      <c r="B70" s="461" t="s">
        <v>137</v>
      </c>
      <c r="C70" s="462"/>
      <c r="D70" s="470" t="s">
        <v>597</v>
      </c>
      <c r="E70" s="491" t="s">
        <v>135</v>
      </c>
      <c r="F70" s="466">
        <f t="shared" si="1"/>
        <v>86</v>
      </c>
      <c r="G70" s="454">
        <f t="shared" si="2"/>
        <v>91.4</v>
      </c>
      <c r="H70" s="455"/>
      <c r="I70" s="490">
        <v>106.3</v>
      </c>
      <c r="J70" s="493" t="s">
        <v>136</v>
      </c>
      <c r="K70" s="458">
        <v>90.3</v>
      </c>
      <c r="L70" s="472">
        <v>90.3</v>
      </c>
    </row>
    <row r="71" spans="1:12" ht="15.5" x14ac:dyDescent="0.35">
      <c r="A71" s="450">
        <v>38561</v>
      </c>
      <c r="B71" s="463" t="s">
        <v>137</v>
      </c>
      <c r="C71" s="464"/>
      <c r="D71" s="470" t="s">
        <v>597</v>
      </c>
      <c r="E71" s="489" t="s">
        <v>138</v>
      </c>
      <c r="F71" s="466">
        <f t="shared" si="1"/>
        <v>86.3</v>
      </c>
      <c r="G71" s="454">
        <f t="shared" si="2"/>
        <v>91.7</v>
      </c>
      <c r="H71" s="455"/>
      <c r="I71" s="490">
        <v>106.7</v>
      </c>
      <c r="J71" s="493" t="s">
        <v>136</v>
      </c>
      <c r="K71" s="458">
        <v>90.3</v>
      </c>
      <c r="L71" s="472">
        <v>90.3</v>
      </c>
    </row>
    <row r="72" spans="1:12" ht="15.5" x14ac:dyDescent="0.35">
      <c r="A72" s="450">
        <v>38576</v>
      </c>
      <c r="B72" s="461" t="s">
        <v>139</v>
      </c>
      <c r="C72" s="462"/>
      <c r="D72" s="494" t="s">
        <v>599</v>
      </c>
      <c r="E72" s="491" t="s">
        <v>138</v>
      </c>
      <c r="F72" s="466">
        <f t="shared" si="1"/>
        <v>86.3</v>
      </c>
      <c r="G72" s="454">
        <f t="shared" si="2"/>
        <v>91.7</v>
      </c>
      <c r="H72" s="455"/>
      <c r="I72" s="490">
        <v>106.7</v>
      </c>
      <c r="J72" s="493" t="s">
        <v>136</v>
      </c>
      <c r="K72" s="458">
        <v>90.3</v>
      </c>
      <c r="L72" s="472">
        <v>90.3</v>
      </c>
    </row>
    <row r="73" spans="1:12" ht="15.5" x14ac:dyDescent="0.35">
      <c r="A73" s="450">
        <v>38600</v>
      </c>
      <c r="B73" s="463" t="s">
        <v>139</v>
      </c>
      <c r="C73" s="464"/>
      <c r="D73" s="494" t="s">
        <v>599</v>
      </c>
      <c r="E73" s="491" t="s">
        <v>138</v>
      </c>
      <c r="F73" s="466">
        <f t="shared" si="1"/>
        <v>86.3</v>
      </c>
      <c r="G73" s="454">
        <f t="shared" si="2"/>
        <v>91.7</v>
      </c>
      <c r="H73" s="455"/>
      <c r="I73" s="490">
        <v>106.7</v>
      </c>
      <c r="J73" s="492" t="s">
        <v>140</v>
      </c>
      <c r="K73" s="458">
        <v>90.6</v>
      </c>
      <c r="L73" s="472">
        <v>90.6</v>
      </c>
    </row>
    <row r="74" spans="1:12" ht="15.5" x14ac:dyDescent="0.35">
      <c r="A74" s="450">
        <v>38608</v>
      </c>
      <c r="B74" s="495" t="s">
        <v>141</v>
      </c>
      <c r="C74" s="496"/>
      <c r="D74" s="494" t="s">
        <v>600</v>
      </c>
      <c r="E74" s="491" t="s">
        <v>138</v>
      </c>
      <c r="F74" s="466">
        <f t="shared" si="1"/>
        <v>86.3</v>
      </c>
      <c r="G74" s="454">
        <f t="shared" si="2"/>
        <v>91.7</v>
      </c>
      <c r="H74" s="455"/>
      <c r="I74" s="490">
        <v>106.7</v>
      </c>
      <c r="J74" s="493" t="s">
        <v>140</v>
      </c>
      <c r="K74" s="458">
        <v>90.6</v>
      </c>
      <c r="L74" s="472">
        <v>90.6</v>
      </c>
    </row>
    <row r="75" spans="1:12" ht="15.5" x14ac:dyDescent="0.35">
      <c r="A75" s="450">
        <v>38624</v>
      </c>
      <c r="B75" s="497" t="s">
        <v>141</v>
      </c>
      <c r="C75" s="498"/>
      <c r="D75" s="494" t="s">
        <v>600</v>
      </c>
      <c r="E75" s="489" t="s">
        <v>142</v>
      </c>
      <c r="F75" s="466">
        <f t="shared" si="1"/>
        <v>86.1</v>
      </c>
      <c r="G75" s="454">
        <f t="shared" si="2"/>
        <v>91.5</v>
      </c>
      <c r="H75" s="455"/>
      <c r="I75" s="490">
        <v>106.4</v>
      </c>
      <c r="J75" s="493" t="s">
        <v>140</v>
      </c>
      <c r="K75" s="458">
        <v>90.6</v>
      </c>
      <c r="L75" s="472">
        <v>90.6</v>
      </c>
    </row>
    <row r="76" spans="1:12" ht="15.5" x14ac:dyDescent="0.35">
      <c r="A76" s="450">
        <v>38630</v>
      </c>
      <c r="B76" s="497" t="s">
        <v>141</v>
      </c>
      <c r="C76" s="498"/>
      <c r="D76" s="494" t="s">
        <v>600</v>
      </c>
      <c r="E76" s="491" t="s">
        <v>142</v>
      </c>
      <c r="F76" s="466">
        <f t="shared" si="1"/>
        <v>86.1</v>
      </c>
      <c r="G76" s="454">
        <f t="shared" si="2"/>
        <v>91.5</v>
      </c>
      <c r="H76" s="455"/>
      <c r="I76" s="490">
        <v>106.4</v>
      </c>
      <c r="J76" s="499" t="s">
        <v>143</v>
      </c>
      <c r="K76" s="458">
        <v>90.8</v>
      </c>
      <c r="L76" s="500">
        <v>90.8</v>
      </c>
    </row>
    <row r="77" spans="1:12" ht="15.5" x14ac:dyDescent="0.35">
      <c r="A77" s="450">
        <v>38638</v>
      </c>
      <c r="B77" s="495" t="s">
        <v>144</v>
      </c>
      <c r="C77" s="496"/>
      <c r="D77" s="494">
        <v>118</v>
      </c>
      <c r="E77" s="491" t="s">
        <v>142</v>
      </c>
      <c r="F77" s="466">
        <f t="shared" si="1"/>
        <v>86.1</v>
      </c>
      <c r="G77" s="454">
        <f t="shared" si="2"/>
        <v>91.5</v>
      </c>
      <c r="H77" s="455"/>
      <c r="I77" s="490">
        <v>106.4</v>
      </c>
      <c r="J77" s="501" t="s">
        <v>143</v>
      </c>
      <c r="K77" s="458">
        <v>90.8</v>
      </c>
      <c r="L77" s="500">
        <v>90.8</v>
      </c>
    </row>
    <row r="78" spans="1:12" ht="15.5" x14ac:dyDescent="0.35">
      <c r="A78" s="450">
        <v>38653</v>
      </c>
      <c r="B78" s="497" t="s">
        <v>145</v>
      </c>
      <c r="C78" s="498"/>
      <c r="D78" s="494">
        <v>118</v>
      </c>
      <c r="E78" s="489" t="s">
        <v>146</v>
      </c>
      <c r="F78" s="466">
        <f t="shared" si="1"/>
        <v>86.4</v>
      </c>
      <c r="G78" s="454">
        <f t="shared" si="2"/>
        <v>91.8</v>
      </c>
      <c r="H78" s="455"/>
      <c r="I78" s="490">
        <v>106.8</v>
      </c>
      <c r="J78" s="501" t="s">
        <v>143</v>
      </c>
      <c r="K78" s="458">
        <v>90.8</v>
      </c>
      <c r="L78" s="500">
        <v>90.8</v>
      </c>
    </row>
    <row r="79" spans="1:12" ht="15.5" x14ac:dyDescent="0.35">
      <c r="A79" s="450"/>
      <c r="B79" s="502" t="s">
        <v>147</v>
      </c>
      <c r="C79" s="503"/>
      <c r="D79" s="453"/>
      <c r="E79" s="451"/>
      <c r="F79" s="451"/>
      <c r="G79" s="454"/>
      <c r="H79" s="455"/>
      <c r="I79" s="467"/>
      <c r="J79" s="504"/>
      <c r="K79" s="117"/>
      <c r="L79" s="505"/>
    </row>
    <row r="80" spans="1:12" ht="15.5" x14ac:dyDescent="0.35">
      <c r="A80" s="450"/>
      <c r="B80" s="506" t="s">
        <v>148</v>
      </c>
      <c r="C80" s="503"/>
      <c r="D80" s="507"/>
      <c r="E80" s="508" t="s">
        <v>148</v>
      </c>
      <c r="F80" s="508"/>
      <c r="G80" s="509"/>
      <c r="H80" s="510"/>
      <c r="I80" s="511"/>
      <c r="J80" s="512"/>
      <c r="K80" s="513"/>
      <c r="L80" s="514"/>
    </row>
    <row r="81" spans="1:12" ht="15.5" x14ac:dyDescent="0.35">
      <c r="A81" s="515">
        <v>38653</v>
      </c>
      <c r="B81" s="516" t="s">
        <v>145</v>
      </c>
      <c r="C81" s="517"/>
      <c r="D81" s="518">
        <v>118</v>
      </c>
      <c r="E81" s="508" t="s">
        <v>146</v>
      </c>
      <c r="F81" s="466">
        <f t="shared" ref="F81:F114" si="3">ROUND(G81/1.0629,1)</f>
        <v>86.4</v>
      </c>
      <c r="G81" s="519">
        <f t="shared" ref="G81:G114" si="4">ROUND(ROUND(I81/1.064,1)/1.0933,1)</f>
        <v>91.8</v>
      </c>
      <c r="H81" s="520"/>
      <c r="I81" s="521">
        <v>106.8</v>
      </c>
      <c r="J81" s="522" t="s">
        <v>143</v>
      </c>
      <c r="K81" s="513">
        <v>90.8</v>
      </c>
      <c r="L81" s="523">
        <v>90.8</v>
      </c>
    </row>
    <row r="82" spans="1:12" ht="15.5" x14ac:dyDescent="0.35">
      <c r="A82" s="450">
        <v>38660</v>
      </c>
      <c r="B82" s="497" t="s">
        <v>145</v>
      </c>
      <c r="C82" s="498"/>
      <c r="D82" s="494">
        <v>118</v>
      </c>
      <c r="E82" s="491" t="s">
        <v>146</v>
      </c>
      <c r="F82" s="466">
        <f t="shared" si="3"/>
        <v>86.4</v>
      </c>
      <c r="G82" s="454">
        <f t="shared" si="4"/>
        <v>91.8</v>
      </c>
      <c r="H82" s="455"/>
      <c r="I82" s="490">
        <v>106.8</v>
      </c>
      <c r="J82" s="524" t="s">
        <v>149</v>
      </c>
      <c r="K82" s="458">
        <v>91</v>
      </c>
      <c r="L82" s="525">
        <v>91</v>
      </c>
    </row>
    <row r="83" spans="1:12" ht="15.5" x14ac:dyDescent="0.35">
      <c r="A83" s="450">
        <v>38666</v>
      </c>
      <c r="B83" s="526" t="s">
        <v>150</v>
      </c>
      <c r="C83" s="527"/>
      <c r="D83" s="134" t="s">
        <v>601</v>
      </c>
      <c r="E83" s="491" t="s">
        <v>146</v>
      </c>
      <c r="F83" s="466">
        <f t="shared" si="3"/>
        <v>86.4</v>
      </c>
      <c r="G83" s="454">
        <f t="shared" si="4"/>
        <v>91.8</v>
      </c>
      <c r="H83" s="455"/>
      <c r="I83" s="490">
        <v>106.8</v>
      </c>
      <c r="J83" s="528" t="s">
        <v>149</v>
      </c>
      <c r="K83" s="458">
        <v>91</v>
      </c>
      <c r="L83" s="472">
        <v>91</v>
      </c>
    </row>
    <row r="84" spans="1:12" ht="15.5" x14ac:dyDescent="0.35">
      <c r="A84" s="450">
        <v>38685</v>
      </c>
      <c r="B84" s="529" t="s">
        <v>150</v>
      </c>
      <c r="C84" s="530"/>
      <c r="D84" s="134" t="s">
        <v>601</v>
      </c>
      <c r="E84" s="531" t="s">
        <v>151</v>
      </c>
      <c r="F84" s="466">
        <f t="shared" si="3"/>
        <v>86.8</v>
      </c>
      <c r="G84" s="454">
        <f t="shared" si="4"/>
        <v>92.3</v>
      </c>
      <c r="H84" s="455"/>
      <c r="I84" s="532">
        <v>107.4</v>
      </c>
      <c r="J84" s="528" t="s">
        <v>149</v>
      </c>
      <c r="K84" s="458">
        <v>91</v>
      </c>
      <c r="L84" s="472">
        <v>91</v>
      </c>
    </row>
    <row r="85" spans="1:12" ht="15.5" x14ac:dyDescent="0.35">
      <c r="A85" s="450">
        <v>38688</v>
      </c>
      <c r="B85" s="529" t="s">
        <v>150</v>
      </c>
      <c r="C85" s="530"/>
      <c r="D85" s="134" t="s">
        <v>601</v>
      </c>
      <c r="E85" s="135" t="s">
        <v>151</v>
      </c>
      <c r="F85" s="466">
        <f t="shared" si="3"/>
        <v>86.8</v>
      </c>
      <c r="G85" s="454">
        <f t="shared" si="4"/>
        <v>92.3</v>
      </c>
      <c r="H85" s="455"/>
      <c r="I85" s="533">
        <v>107.4</v>
      </c>
      <c r="J85" s="499" t="s">
        <v>65</v>
      </c>
      <c r="K85" s="458">
        <v>91.3</v>
      </c>
      <c r="L85" s="534">
        <v>91.3</v>
      </c>
    </row>
    <row r="86" spans="1:12" ht="15.5" x14ac:dyDescent="0.35">
      <c r="A86" s="450">
        <v>38699</v>
      </c>
      <c r="B86" s="526" t="s">
        <v>152</v>
      </c>
      <c r="C86" s="527"/>
      <c r="D86" s="535" t="s">
        <v>579</v>
      </c>
      <c r="E86" s="135" t="s">
        <v>151</v>
      </c>
      <c r="F86" s="466">
        <f t="shared" si="3"/>
        <v>86.8</v>
      </c>
      <c r="G86" s="454">
        <f t="shared" si="4"/>
        <v>92.3</v>
      </c>
      <c r="H86" s="455"/>
      <c r="I86" s="533">
        <v>107.4</v>
      </c>
      <c r="J86" s="501" t="s">
        <v>65</v>
      </c>
      <c r="K86" s="458">
        <v>91.3</v>
      </c>
      <c r="L86" s="500">
        <v>91.3</v>
      </c>
    </row>
    <row r="87" spans="1:12" ht="15.5" x14ac:dyDescent="0.35">
      <c r="A87" s="536">
        <v>38709</v>
      </c>
      <c r="B87" s="537" t="s">
        <v>152</v>
      </c>
      <c r="C87" s="538"/>
      <c r="D87" s="539" t="s">
        <v>579</v>
      </c>
      <c r="E87" s="540" t="s">
        <v>63</v>
      </c>
      <c r="F87" s="466">
        <f t="shared" si="3"/>
        <v>87.1</v>
      </c>
      <c r="G87" s="454">
        <f t="shared" si="4"/>
        <v>92.6</v>
      </c>
      <c r="H87" s="455"/>
      <c r="I87" s="541">
        <v>107.7</v>
      </c>
      <c r="J87" s="542" t="s">
        <v>65</v>
      </c>
      <c r="K87" s="458">
        <v>91.3</v>
      </c>
      <c r="L87" s="543">
        <v>91.3</v>
      </c>
    </row>
    <row r="88" spans="1:12" ht="15.5" x14ac:dyDescent="0.35">
      <c r="A88" s="450">
        <v>38726</v>
      </c>
      <c r="B88" s="529" t="s">
        <v>152</v>
      </c>
      <c r="C88" s="530"/>
      <c r="D88" s="134" t="s">
        <v>579</v>
      </c>
      <c r="E88" s="135" t="s">
        <v>63</v>
      </c>
      <c r="F88" s="466">
        <f t="shared" si="3"/>
        <v>87.1</v>
      </c>
      <c r="G88" s="454">
        <f t="shared" si="4"/>
        <v>92.6</v>
      </c>
      <c r="H88" s="455"/>
      <c r="I88" s="533">
        <v>107.7</v>
      </c>
      <c r="J88" s="499" t="s">
        <v>153</v>
      </c>
      <c r="K88" s="458">
        <v>91.5</v>
      </c>
      <c r="L88" s="534">
        <v>91.5</v>
      </c>
    </row>
    <row r="89" spans="1:12" ht="15.5" x14ac:dyDescent="0.35">
      <c r="A89" s="450">
        <v>38730</v>
      </c>
      <c r="B89" s="526" t="s">
        <v>154</v>
      </c>
      <c r="C89" s="527"/>
      <c r="D89" s="535" t="s">
        <v>602</v>
      </c>
      <c r="E89" s="135" t="s">
        <v>63</v>
      </c>
      <c r="F89" s="466">
        <f t="shared" si="3"/>
        <v>87.1</v>
      </c>
      <c r="G89" s="454">
        <f t="shared" si="4"/>
        <v>92.6</v>
      </c>
      <c r="H89" s="455"/>
      <c r="I89" s="533">
        <v>107.7</v>
      </c>
      <c r="J89" s="501" t="s">
        <v>153</v>
      </c>
      <c r="K89" s="458">
        <v>91.5</v>
      </c>
      <c r="L89" s="500">
        <v>91.5</v>
      </c>
    </row>
    <row r="90" spans="1:12" ht="15.5" x14ac:dyDescent="0.35">
      <c r="A90" s="450">
        <v>38748</v>
      </c>
      <c r="B90" s="529" t="s">
        <v>154</v>
      </c>
      <c r="C90" s="530"/>
      <c r="D90" s="134" t="s">
        <v>602</v>
      </c>
      <c r="E90" s="531" t="s">
        <v>155</v>
      </c>
      <c r="F90" s="466">
        <f t="shared" si="3"/>
        <v>87.6</v>
      </c>
      <c r="G90" s="454">
        <f t="shared" si="4"/>
        <v>93.1</v>
      </c>
      <c r="H90" s="455"/>
      <c r="I90" s="532">
        <v>108.3</v>
      </c>
      <c r="J90" s="501" t="s">
        <v>153</v>
      </c>
      <c r="K90" s="458">
        <v>91.5</v>
      </c>
      <c r="L90" s="500">
        <v>91.5</v>
      </c>
    </row>
    <row r="91" spans="1:12" ht="15.5" x14ac:dyDescent="0.35">
      <c r="A91" s="450">
        <v>38751</v>
      </c>
      <c r="B91" s="529" t="s">
        <v>154</v>
      </c>
      <c r="C91" s="530"/>
      <c r="D91" s="134" t="s">
        <v>602</v>
      </c>
      <c r="E91" s="135" t="s">
        <v>155</v>
      </c>
      <c r="F91" s="466">
        <f t="shared" si="3"/>
        <v>87.6</v>
      </c>
      <c r="G91" s="454">
        <f t="shared" si="4"/>
        <v>93.1</v>
      </c>
      <c r="H91" s="455"/>
      <c r="I91" s="533">
        <v>108.3</v>
      </c>
      <c r="J91" s="499" t="s">
        <v>156</v>
      </c>
      <c r="K91" s="458">
        <v>91.6</v>
      </c>
      <c r="L91" s="534">
        <v>91.6</v>
      </c>
    </row>
    <row r="92" spans="1:12" ht="15.5" x14ac:dyDescent="0.35">
      <c r="A92" s="450">
        <v>38769</v>
      </c>
      <c r="B92" s="526" t="s">
        <v>157</v>
      </c>
      <c r="C92" s="527"/>
      <c r="D92" s="535" t="s">
        <v>603</v>
      </c>
      <c r="E92" s="135" t="s">
        <v>155</v>
      </c>
      <c r="F92" s="466">
        <f t="shared" si="3"/>
        <v>87.6</v>
      </c>
      <c r="G92" s="454">
        <f t="shared" si="4"/>
        <v>93.1</v>
      </c>
      <c r="H92" s="455"/>
      <c r="I92" s="533">
        <v>108.3</v>
      </c>
      <c r="J92" s="501" t="s">
        <v>156</v>
      </c>
      <c r="K92" s="458">
        <v>91.6</v>
      </c>
      <c r="L92" s="500">
        <v>91.6</v>
      </c>
    </row>
    <row r="93" spans="1:12" ht="15.5" x14ac:dyDescent="0.35">
      <c r="A93" s="450">
        <v>38776</v>
      </c>
      <c r="B93" s="529" t="s">
        <v>157</v>
      </c>
      <c r="C93" s="530"/>
      <c r="D93" s="134" t="s">
        <v>603</v>
      </c>
      <c r="E93" s="531" t="s">
        <v>158</v>
      </c>
      <c r="F93" s="466">
        <f t="shared" si="3"/>
        <v>87.9</v>
      </c>
      <c r="G93" s="454">
        <f t="shared" si="4"/>
        <v>93.4</v>
      </c>
      <c r="H93" s="455"/>
      <c r="I93" s="532">
        <v>108.6</v>
      </c>
      <c r="J93" s="501" t="s">
        <v>156</v>
      </c>
      <c r="K93" s="458">
        <v>91.6</v>
      </c>
      <c r="L93" s="500">
        <v>91.6</v>
      </c>
    </row>
    <row r="94" spans="1:12" ht="15.5" x14ac:dyDescent="0.35">
      <c r="A94" s="450">
        <v>38777</v>
      </c>
      <c r="B94" s="529" t="s">
        <v>157</v>
      </c>
      <c r="C94" s="530"/>
      <c r="D94" s="134" t="s">
        <v>603</v>
      </c>
      <c r="E94" s="135" t="s">
        <v>158</v>
      </c>
      <c r="F94" s="466">
        <f t="shared" si="3"/>
        <v>87.9</v>
      </c>
      <c r="G94" s="454">
        <f t="shared" si="4"/>
        <v>93.4</v>
      </c>
      <c r="H94" s="455"/>
      <c r="I94" s="533">
        <v>108.6</v>
      </c>
      <c r="J94" s="499" t="s">
        <v>159</v>
      </c>
      <c r="K94" s="458">
        <v>91.7</v>
      </c>
      <c r="L94" s="534">
        <v>91.7</v>
      </c>
    </row>
    <row r="95" spans="1:12" ht="15.5" x14ac:dyDescent="0.35">
      <c r="A95" s="450">
        <v>38790</v>
      </c>
      <c r="B95" s="526" t="s">
        <v>160</v>
      </c>
      <c r="C95" s="527"/>
      <c r="D95" s="535" t="s">
        <v>604</v>
      </c>
      <c r="E95" s="135" t="s">
        <v>158</v>
      </c>
      <c r="F95" s="466">
        <f t="shared" si="3"/>
        <v>87.9</v>
      </c>
      <c r="G95" s="454">
        <f t="shared" si="4"/>
        <v>93.4</v>
      </c>
      <c r="H95" s="455"/>
      <c r="I95" s="533">
        <v>108.6</v>
      </c>
      <c r="J95" s="501" t="s">
        <v>159</v>
      </c>
      <c r="K95" s="458">
        <v>91.7</v>
      </c>
      <c r="L95" s="500">
        <v>91.7</v>
      </c>
    </row>
    <row r="96" spans="1:12" ht="15.5" x14ac:dyDescent="0.35">
      <c r="A96" s="450">
        <v>38806</v>
      </c>
      <c r="B96" s="529" t="s">
        <v>160</v>
      </c>
      <c r="C96" s="530"/>
      <c r="D96" s="134" t="s">
        <v>604</v>
      </c>
      <c r="E96" s="531" t="s">
        <v>161</v>
      </c>
      <c r="F96" s="466">
        <f t="shared" si="3"/>
        <v>87.7</v>
      </c>
      <c r="G96" s="454">
        <f t="shared" si="4"/>
        <v>93.2</v>
      </c>
      <c r="H96" s="455"/>
      <c r="I96" s="532">
        <v>108.4</v>
      </c>
      <c r="J96" s="501" t="s">
        <v>159</v>
      </c>
      <c r="K96" s="458">
        <v>91.7</v>
      </c>
      <c r="L96" s="500">
        <v>91.7</v>
      </c>
    </row>
    <row r="97" spans="1:12" ht="15.5" x14ac:dyDescent="0.35">
      <c r="A97" s="450">
        <v>38812</v>
      </c>
      <c r="B97" s="529" t="s">
        <v>160</v>
      </c>
      <c r="C97" s="530"/>
      <c r="D97" s="134" t="s">
        <v>604</v>
      </c>
      <c r="E97" s="135" t="s">
        <v>161</v>
      </c>
      <c r="F97" s="466">
        <f t="shared" si="3"/>
        <v>87.7</v>
      </c>
      <c r="G97" s="454">
        <f t="shared" si="4"/>
        <v>93.2</v>
      </c>
      <c r="H97" s="455"/>
      <c r="I97" s="533">
        <v>108.4</v>
      </c>
      <c r="J97" s="499" t="s">
        <v>162</v>
      </c>
      <c r="K97" s="458">
        <v>91.7</v>
      </c>
      <c r="L97" s="534">
        <v>91.7</v>
      </c>
    </row>
    <row r="98" spans="1:12" ht="15.5" x14ac:dyDescent="0.35">
      <c r="A98" s="450">
        <v>38820</v>
      </c>
      <c r="B98" s="526" t="s">
        <v>163</v>
      </c>
      <c r="C98" s="527"/>
      <c r="D98" s="535" t="s">
        <v>604</v>
      </c>
      <c r="E98" s="135" t="s">
        <v>161</v>
      </c>
      <c r="F98" s="466">
        <f t="shared" si="3"/>
        <v>87.7</v>
      </c>
      <c r="G98" s="454">
        <f t="shared" si="4"/>
        <v>93.2</v>
      </c>
      <c r="H98" s="455"/>
      <c r="I98" s="533">
        <v>108.4</v>
      </c>
      <c r="J98" s="501" t="s">
        <v>162</v>
      </c>
      <c r="K98" s="458">
        <v>91.7</v>
      </c>
      <c r="L98" s="500">
        <v>91.7</v>
      </c>
    </row>
    <row r="99" spans="1:12" ht="15.5" x14ac:dyDescent="0.35">
      <c r="A99" s="450">
        <v>38835</v>
      </c>
      <c r="B99" s="529" t="s">
        <v>163</v>
      </c>
      <c r="C99" s="530"/>
      <c r="D99" s="134" t="s">
        <v>604</v>
      </c>
      <c r="E99" s="531" t="s">
        <v>164</v>
      </c>
      <c r="F99" s="466">
        <f t="shared" si="3"/>
        <v>87.6</v>
      </c>
      <c r="G99" s="454">
        <f t="shared" si="4"/>
        <v>93.1</v>
      </c>
      <c r="H99" s="455"/>
      <c r="I99" s="532">
        <v>108.3</v>
      </c>
      <c r="J99" s="501" t="s">
        <v>162</v>
      </c>
      <c r="K99" s="458">
        <v>91.7</v>
      </c>
      <c r="L99" s="500">
        <v>91.7</v>
      </c>
    </row>
    <row r="100" spans="1:12" ht="15.5" x14ac:dyDescent="0.35">
      <c r="A100" s="450">
        <v>38839</v>
      </c>
      <c r="B100" s="529" t="s">
        <v>163</v>
      </c>
      <c r="C100" s="530"/>
      <c r="D100" s="134" t="s">
        <v>604</v>
      </c>
      <c r="E100" s="135" t="s">
        <v>164</v>
      </c>
      <c r="F100" s="466">
        <f t="shared" si="3"/>
        <v>87.6</v>
      </c>
      <c r="G100" s="454">
        <f t="shared" si="4"/>
        <v>93.1</v>
      </c>
      <c r="H100" s="455"/>
      <c r="I100" s="533">
        <v>108.3</v>
      </c>
      <c r="J100" s="499" t="s">
        <v>165</v>
      </c>
      <c r="K100" s="458">
        <v>92.2</v>
      </c>
      <c r="L100" s="534">
        <v>92.2</v>
      </c>
    </row>
    <row r="101" spans="1:12" ht="15.5" x14ac:dyDescent="0.35">
      <c r="A101" s="450">
        <v>38849</v>
      </c>
      <c r="B101" s="526" t="s">
        <v>166</v>
      </c>
      <c r="C101" s="527"/>
      <c r="D101" s="535" t="s">
        <v>605</v>
      </c>
      <c r="E101" s="135" t="s">
        <v>164</v>
      </c>
      <c r="F101" s="466">
        <f t="shared" si="3"/>
        <v>87.6</v>
      </c>
      <c r="G101" s="454">
        <f t="shared" si="4"/>
        <v>93.1</v>
      </c>
      <c r="H101" s="455"/>
      <c r="I101" s="533">
        <v>108.3</v>
      </c>
      <c r="J101" s="501" t="s">
        <v>165</v>
      </c>
      <c r="K101" s="458">
        <v>92.2</v>
      </c>
      <c r="L101" s="500">
        <v>92.2</v>
      </c>
    </row>
    <row r="102" spans="1:12" ht="15.5" x14ac:dyDescent="0.35">
      <c r="A102" s="450">
        <v>38868</v>
      </c>
      <c r="B102" s="529" t="s">
        <v>166</v>
      </c>
      <c r="C102" s="530"/>
      <c r="D102" s="134" t="s">
        <v>605</v>
      </c>
      <c r="E102" s="531" t="s">
        <v>167</v>
      </c>
      <c r="F102" s="466">
        <f t="shared" si="3"/>
        <v>88.3</v>
      </c>
      <c r="G102" s="454">
        <f t="shared" si="4"/>
        <v>93.9</v>
      </c>
      <c r="H102" s="455"/>
      <c r="I102" s="532">
        <v>109.3</v>
      </c>
      <c r="J102" s="501" t="s">
        <v>165</v>
      </c>
      <c r="K102" s="458">
        <v>92.2</v>
      </c>
      <c r="L102" s="500">
        <v>92.2</v>
      </c>
    </row>
    <row r="103" spans="1:12" ht="15.5" x14ac:dyDescent="0.35">
      <c r="A103" s="450">
        <v>38874</v>
      </c>
      <c r="B103" s="529" t="s">
        <v>166</v>
      </c>
      <c r="C103" s="530"/>
      <c r="D103" s="134" t="s">
        <v>605</v>
      </c>
      <c r="E103" s="135" t="s">
        <v>168</v>
      </c>
      <c r="F103" s="466">
        <f t="shared" si="3"/>
        <v>88.3</v>
      </c>
      <c r="G103" s="454">
        <f t="shared" si="4"/>
        <v>93.9</v>
      </c>
      <c r="H103" s="455"/>
      <c r="I103" s="533">
        <v>109.3</v>
      </c>
      <c r="J103" s="499" t="s">
        <v>169</v>
      </c>
      <c r="K103" s="458">
        <v>92.5</v>
      </c>
      <c r="L103" s="534">
        <v>92.5</v>
      </c>
    </row>
    <row r="104" spans="1:12" ht="15.5" x14ac:dyDescent="0.35">
      <c r="A104" s="450">
        <v>38882</v>
      </c>
      <c r="B104" s="526" t="s">
        <v>170</v>
      </c>
      <c r="C104" s="527"/>
      <c r="D104" s="535" t="s">
        <v>606</v>
      </c>
      <c r="E104" s="135" t="s">
        <v>168</v>
      </c>
      <c r="F104" s="466">
        <f t="shared" si="3"/>
        <v>88.3</v>
      </c>
      <c r="G104" s="454">
        <f t="shared" si="4"/>
        <v>93.9</v>
      </c>
      <c r="H104" s="455"/>
      <c r="I104" s="533">
        <v>109.3</v>
      </c>
      <c r="J104" s="501" t="s">
        <v>169</v>
      </c>
      <c r="K104" s="458">
        <v>92.5</v>
      </c>
      <c r="L104" s="500">
        <v>92.5</v>
      </c>
    </row>
    <row r="105" spans="1:12" ht="15.5" x14ac:dyDescent="0.35">
      <c r="A105" s="450">
        <v>38898</v>
      </c>
      <c r="B105" s="529" t="s">
        <v>170</v>
      </c>
      <c r="C105" s="530"/>
      <c r="D105" s="134" t="s">
        <v>606</v>
      </c>
      <c r="E105" s="531" t="s">
        <v>171</v>
      </c>
      <c r="F105" s="466">
        <f t="shared" si="3"/>
        <v>88.4</v>
      </c>
      <c r="G105" s="454">
        <f t="shared" si="4"/>
        <v>94</v>
      </c>
      <c r="H105" s="455"/>
      <c r="I105" s="532">
        <v>109.4</v>
      </c>
      <c r="J105" s="501" t="s">
        <v>169</v>
      </c>
      <c r="K105" s="458">
        <v>92.5</v>
      </c>
      <c r="L105" s="500">
        <v>92.5</v>
      </c>
    </row>
    <row r="106" spans="1:12" ht="15.5" x14ac:dyDescent="0.35">
      <c r="A106" s="450">
        <v>38905</v>
      </c>
      <c r="B106" s="529" t="s">
        <v>170</v>
      </c>
      <c r="C106" s="530"/>
      <c r="D106" s="134" t="s">
        <v>606</v>
      </c>
      <c r="E106" s="135" t="s">
        <v>171</v>
      </c>
      <c r="F106" s="466">
        <f t="shared" si="3"/>
        <v>88.4</v>
      </c>
      <c r="G106" s="454">
        <f t="shared" si="4"/>
        <v>94</v>
      </c>
      <c r="H106" s="455"/>
      <c r="I106" s="533">
        <v>109.4</v>
      </c>
      <c r="J106" s="499" t="s">
        <v>172</v>
      </c>
      <c r="K106" s="458">
        <v>92.9</v>
      </c>
      <c r="L106" s="534">
        <v>92.9</v>
      </c>
    </row>
    <row r="107" spans="1:12" ht="15.5" x14ac:dyDescent="0.35">
      <c r="A107" s="450">
        <v>38911</v>
      </c>
      <c r="B107" s="544" t="s">
        <v>173</v>
      </c>
      <c r="C107" s="545"/>
      <c r="D107" s="535" t="s">
        <v>607</v>
      </c>
      <c r="E107" s="135" t="s">
        <v>171</v>
      </c>
      <c r="F107" s="466">
        <f t="shared" si="3"/>
        <v>88.4</v>
      </c>
      <c r="G107" s="454">
        <f t="shared" si="4"/>
        <v>94</v>
      </c>
      <c r="H107" s="455"/>
      <c r="I107" s="533">
        <v>109.4</v>
      </c>
      <c r="J107" s="501" t="s">
        <v>172</v>
      </c>
      <c r="K107" s="458">
        <v>92.9</v>
      </c>
      <c r="L107" s="500">
        <v>92.9</v>
      </c>
    </row>
    <row r="108" spans="1:12" ht="15.5" x14ac:dyDescent="0.35">
      <c r="A108" s="450">
        <v>38926</v>
      </c>
      <c r="B108" s="546" t="s">
        <v>173</v>
      </c>
      <c r="C108" s="547"/>
      <c r="D108" s="134" t="s">
        <v>607</v>
      </c>
      <c r="E108" s="531" t="s">
        <v>174</v>
      </c>
      <c r="F108" s="466">
        <f t="shared" si="3"/>
        <v>88.8</v>
      </c>
      <c r="G108" s="454">
        <f t="shared" si="4"/>
        <v>94.4</v>
      </c>
      <c r="H108" s="455"/>
      <c r="I108" s="532">
        <v>109.8</v>
      </c>
      <c r="J108" s="501" t="s">
        <v>172</v>
      </c>
      <c r="K108" s="458">
        <v>92.9</v>
      </c>
      <c r="L108" s="500">
        <v>92.9</v>
      </c>
    </row>
    <row r="109" spans="1:12" ht="15.5" x14ac:dyDescent="0.35">
      <c r="A109" s="450">
        <v>38940</v>
      </c>
      <c r="B109" s="544" t="s">
        <v>175</v>
      </c>
      <c r="C109" s="545"/>
      <c r="D109" s="535" t="s">
        <v>608</v>
      </c>
      <c r="E109" s="135" t="s">
        <v>174</v>
      </c>
      <c r="F109" s="466">
        <f t="shared" si="3"/>
        <v>88.8</v>
      </c>
      <c r="G109" s="454">
        <f t="shared" si="4"/>
        <v>94.4</v>
      </c>
      <c r="H109" s="455"/>
      <c r="I109" s="533">
        <v>109.8</v>
      </c>
      <c r="J109" s="501" t="s">
        <v>172</v>
      </c>
      <c r="K109" s="458">
        <v>92.9</v>
      </c>
      <c r="L109" s="500">
        <v>92.9</v>
      </c>
    </row>
    <row r="110" spans="1:12" ht="15.5" x14ac:dyDescent="0.35">
      <c r="A110" s="450">
        <v>38965</v>
      </c>
      <c r="B110" s="546" t="s">
        <v>175</v>
      </c>
      <c r="C110" s="547"/>
      <c r="D110" s="134" t="s">
        <v>608</v>
      </c>
      <c r="E110" s="135" t="s">
        <v>174</v>
      </c>
      <c r="F110" s="466">
        <f t="shared" si="3"/>
        <v>88.8</v>
      </c>
      <c r="G110" s="454">
        <f t="shared" si="4"/>
        <v>94.4</v>
      </c>
      <c r="H110" s="455"/>
      <c r="I110" s="533">
        <v>109.8</v>
      </c>
      <c r="J110" s="499" t="s">
        <v>176</v>
      </c>
      <c r="K110" s="458">
        <v>93.4</v>
      </c>
      <c r="L110" s="534">
        <v>93.4</v>
      </c>
    </row>
    <row r="111" spans="1:12" ht="15.5" x14ac:dyDescent="0.35">
      <c r="A111" s="450">
        <v>38973</v>
      </c>
      <c r="B111" s="544" t="s">
        <v>177</v>
      </c>
      <c r="C111" s="545"/>
      <c r="D111" s="535" t="s">
        <v>609</v>
      </c>
      <c r="E111" s="135" t="s">
        <v>174</v>
      </c>
      <c r="F111" s="466">
        <f t="shared" si="3"/>
        <v>88.8</v>
      </c>
      <c r="G111" s="454">
        <f t="shared" si="4"/>
        <v>94.4</v>
      </c>
      <c r="H111" s="455"/>
      <c r="I111" s="533">
        <v>109.8</v>
      </c>
      <c r="J111" s="501" t="s">
        <v>176</v>
      </c>
      <c r="K111" s="458">
        <v>93.4</v>
      </c>
      <c r="L111" s="500">
        <v>93.4</v>
      </c>
    </row>
    <row r="112" spans="1:12" ht="15.5" x14ac:dyDescent="0.35">
      <c r="A112" s="450">
        <v>38989</v>
      </c>
      <c r="B112" s="546" t="s">
        <v>177</v>
      </c>
      <c r="C112" s="547"/>
      <c r="D112" s="134" t="s">
        <v>609</v>
      </c>
      <c r="E112" s="531" t="s">
        <v>178</v>
      </c>
      <c r="F112" s="466">
        <f t="shared" si="3"/>
        <v>89.7</v>
      </c>
      <c r="G112" s="454">
        <f t="shared" si="4"/>
        <v>95.3</v>
      </c>
      <c r="H112" s="455"/>
      <c r="I112" s="532">
        <v>110.9</v>
      </c>
      <c r="J112" s="501" t="s">
        <v>176</v>
      </c>
      <c r="K112" s="458">
        <v>93.4</v>
      </c>
      <c r="L112" s="500">
        <v>93.4</v>
      </c>
    </row>
    <row r="113" spans="1:94" ht="15.5" x14ac:dyDescent="0.35">
      <c r="A113" s="450">
        <v>38996</v>
      </c>
      <c r="B113" s="546" t="s">
        <v>177</v>
      </c>
      <c r="C113" s="547"/>
      <c r="D113" s="134" t="s">
        <v>609</v>
      </c>
      <c r="E113" s="135" t="s">
        <v>178</v>
      </c>
      <c r="F113" s="466">
        <f t="shared" si="3"/>
        <v>89.7</v>
      </c>
      <c r="G113" s="454">
        <f t="shared" si="4"/>
        <v>95.3</v>
      </c>
      <c r="H113" s="455"/>
      <c r="I113" s="533">
        <v>110.9</v>
      </c>
      <c r="J113" s="499" t="s">
        <v>179</v>
      </c>
      <c r="K113" s="458">
        <v>93.6</v>
      </c>
      <c r="L113" s="534">
        <v>93.6</v>
      </c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  <c r="BJ113" s="140"/>
      <c r="BK113" s="140"/>
      <c r="BL113" s="140"/>
      <c r="BM113" s="140"/>
      <c r="BN113" s="140"/>
      <c r="BO113" s="140"/>
      <c r="BP113" s="140"/>
      <c r="BQ113" s="140"/>
      <c r="BR113" s="140"/>
      <c r="BS113" s="140"/>
      <c r="BT113" s="140"/>
      <c r="BU113" s="140"/>
      <c r="BV113" s="140"/>
      <c r="BW113" s="140"/>
      <c r="BX113" s="140"/>
      <c r="BY113" s="140"/>
      <c r="BZ113" s="140"/>
      <c r="CA113" s="140"/>
      <c r="CB113" s="140"/>
      <c r="CC113" s="140"/>
      <c r="CD113" s="140"/>
      <c r="CE113" s="140"/>
      <c r="CF113" s="140"/>
      <c r="CG113" s="140"/>
      <c r="CH113" s="140"/>
      <c r="CI113" s="140"/>
      <c r="CJ113" s="140"/>
      <c r="CK113" s="140"/>
      <c r="CL113" s="140"/>
      <c r="CM113" s="140"/>
      <c r="CN113" s="140"/>
      <c r="CO113" s="140"/>
      <c r="CP113" s="140"/>
    </row>
    <row r="114" spans="1:94" ht="15.5" x14ac:dyDescent="0.35">
      <c r="A114" s="450">
        <v>39003</v>
      </c>
      <c r="B114" s="544" t="s">
        <v>180</v>
      </c>
      <c r="C114" s="545"/>
      <c r="D114" s="535" t="s">
        <v>610</v>
      </c>
      <c r="E114" s="135" t="s">
        <v>178</v>
      </c>
      <c r="F114" s="466">
        <f t="shared" si="3"/>
        <v>89.7</v>
      </c>
      <c r="G114" s="454">
        <f t="shared" si="4"/>
        <v>95.3</v>
      </c>
      <c r="H114" s="455"/>
      <c r="I114" s="533">
        <v>110.9</v>
      </c>
      <c r="J114" s="501" t="s">
        <v>179</v>
      </c>
      <c r="K114" s="458">
        <v>93.6</v>
      </c>
      <c r="L114" s="500">
        <v>93.6</v>
      </c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  <c r="BJ114" s="140"/>
      <c r="BK114" s="140"/>
      <c r="BL114" s="140"/>
      <c r="BM114" s="140"/>
      <c r="BN114" s="140"/>
      <c r="BO114" s="140"/>
      <c r="BP114" s="140"/>
      <c r="BQ114" s="140"/>
      <c r="BR114" s="140"/>
      <c r="BS114" s="140"/>
      <c r="BT114" s="140"/>
      <c r="BU114" s="140"/>
      <c r="BV114" s="140"/>
      <c r="BW114" s="140"/>
      <c r="BX114" s="140"/>
      <c r="BY114" s="140"/>
      <c r="BZ114" s="140"/>
      <c r="CA114" s="140"/>
      <c r="CB114" s="140"/>
      <c r="CC114" s="140"/>
      <c r="CD114" s="140"/>
      <c r="CE114" s="140"/>
      <c r="CF114" s="140"/>
      <c r="CG114" s="140"/>
      <c r="CH114" s="140"/>
      <c r="CI114" s="140"/>
      <c r="CJ114" s="140"/>
      <c r="CK114" s="140"/>
      <c r="CL114" s="140"/>
      <c r="CM114" s="140"/>
      <c r="CN114" s="140"/>
      <c r="CO114" s="140"/>
      <c r="CP114" s="140"/>
    </row>
    <row r="115" spans="1:94" ht="15.5" x14ac:dyDescent="0.35">
      <c r="A115" s="450"/>
      <c r="B115" s="502" t="s">
        <v>147</v>
      </c>
      <c r="C115" s="503"/>
      <c r="D115" s="453"/>
      <c r="E115" s="451"/>
      <c r="F115" s="451"/>
      <c r="G115" s="454"/>
      <c r="H115" s="455"/>
      <c r="I115" s="467" t="s">
        <v>611</v>
      </c>
      <c r="J115" s="548"/>
      <c r="K115" s="549"/>
      <c r="L115" s="525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  <c r="BJ115" s="140"/>
      <c r="BK115" s="140"/>
      <c r="BL115" s="140"/>
      <c r="BM115" s="140"/>
      <c r="BN115" s="140"/>
      <c r="BO115" s="140"/>
      <c r="BP115" s="140"/>
      <c r="BQ115" s="140"/>
      <c r="BR115" s="140"/>
      <c r="BS115" s="140"/>
      <c r="BT115" s="140"/>
      <c r="BU115" s="140"/>
      <c r="BV115" s="140"/>
      <c r="BW115" s="140"/>
      <c r="BX115" s="140"/>
      <c r="BY115" s="140"/>
      <c r="BZ115" s="140"/>
      <c r="CA115" s="140"/>
      <c r="CB115" s="140"/>
      <c r="CC115" s="140"/>
      <c r="CD115" s="140"/>
      <c r="CE115" s="140"/>
      <c r="CF115" s="140"/>
      <c r="CG115" s="140"/>
      <c r="CH115" s="140"/>
      <c r="CI115" s="140"/>
      <c r="CJ115" s="140"/>
      <c r="CK115" s="140"/>
      <c r="CL115" s="140"/>
      <c r="CM115" s="140"/>
      <c r="CN115" s="140"/>
      <c r="CO115" s="140"/>
      <c r="CP115" s="140"/>
    </row>
    <row r="116" spans="1:94" ht="15.5" x14ac:dyDescent="0.35">
      <c r="A116" s="450"/>
      <c r="B116" s="506" t="s">
        <v>181</v>
      </c>
      <c r="C116" s="503"/>
      <c r="D116" s="453"/>
      <c r="E116" s="550"/>
      <c r="F116" s="550"/>
      <c r="G116" s="454"/>
      <c r="H116" s="455"/>
      <c r="I116" s="467" t="s">
        <v>611</v>
      </c>
      <c r="J116" s="548"/>
      <c r="K116" s="549"/>
      <c r="L116" s="525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  <c r="BJ116" s="140"/>
      <c r="BK116" s="140"/>
      <c r="BL116" s="140"/>
      <c r="BM116" s="140"/>
      <c r="BN116" s="140"/>
      <c r="BO116" s="140"/>
      <c r="BP116" s="140"/>
      <c r="BQ116" s="140"/>
      <c r="BR116" s="140"/>
      <c r="BS116" s="140"/>
      <c r="BT116" s="140"/>
      <c r="BU116" s="140"/>
      <c r="BV116" s="140"/>
      <c r="BW116" s="140"/>
      <c r="BX116" s="140"/>
      <c r="BY116" s="140"/>
      <c r="BZ116" s="140"/>
      <c r="CA116" s="140"/>
      <c r="CB116" s="140"/>
      <c r="CC116" s="140"/>
      <c r="CD116" s="140"/>
      <c r="CE116" s="140"/>
      <c r="CF116" s="140"/>
      <c r="CG116" s="140"/>
      <c r="CH116" s="140"/>
      <c r="CI116" s="140"/>
      <c r="CJ116" s="140"/>
      <c r="CK116" s="140"/>
      <c r="CL116" s="140"/>
      <c r="CM116" s="140"/>
      <c r="CN116" s="140"/>
      <c r="CO116" s="140"/>
      <c r="CP116" s="140"/>
    </row>
    <row r="117" spans="1:94" ht="16.5" x14ac:dyDescent="0.35">
      <c r="A117" s="551">
        <v>39021</v>
      </c>
      <c r="B117" s="552" t="s">
        <v>180</v>
      </c>
      <c r="C117" s="553"/>
      <c r="D117" s="554" t="s">
        <v>610</v>
      </c>
      <c r="E117" s="555" t="s">
        <v>182</v>
      </c>
      <c r="F117" s="466">
        <f t="shared" ref="F117:F150" si="5">ROUND(G117/1.0629,1)</f>
        <v>89.8</v>
      </c>
      <c r="G117" s="556">
        <f t="shared" ref="G117:G150" si="6">ROUND(ROUND(I117/1.064,1)/1.0933,1)</f>
        <v>95.4</v>
      </c>
      <c r="H117" s="557"/>
      <c r="I117" s="558">
        <v>111</v>
      </c>
      <c r="J117" s="559" t="s">
        <v>179</v>
      </c>
      <c r="K117" s="560">
        <v>93.6</v>
      </c>
      <c r="L117" s="561">
        <v>93.6</v>
      </c>
      <c r="M117" s="361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  <c r="AK117" s="141"/>
      <c r="AL117" s="141"/>
      <c r="AM117" s="141"/>
      <c r="AN117" s="141"/>
      <c r="AO117" s="141"/>
      <c r="AP117" s="141"/>
      <c r="AQ117" s="141"/>
      <c r="AR117" s="141"/>
      <c r="AS117" s="141"/>
      <c r="AT117" s="141"/>
      <c r="AU117" s="141"/>
      <c r="AV117" s="141"/>
      <c r="AW117" s="141"/>
      <c r="AX117" s="141"/>
      <c r="AY117" s="141"/>
      <c r="AZ117" s="141"/>
      <c r="BA117" s="141"/>
      <c r="BB117" s="141"/>
      <c r="BC117" s="141"/>
      <c r="BD117" s="141"/>
      <c r="BE117" s="141"/>
      <c r="BF117" s="141"/>
      <c r="BG117" s="141"/>
      <c r="BH117" s="141"/>
      <c r="BI117" s="141"/>
      <c r="BJ117" s="141"/>
      <c r="BK117" s="141"/>
      <c r="BL117" s="141"/>
      <c r="BM117" s="141"/>
      <c r="BN117" s="141"/>
      <c r="BO117" s="141"/>
      <c r="BP117" s="141"/>
      <c r="BQ117" s="141"/>
      <c r="BR117" s="141"/>
      <c r="BS117" s="141"/>
      <c r="BT117" s="141"/>
      <c r="BU117" s="141"/>
      <c r="BV117" s="141"/>
      <c r="BW117" s="141"/>
      <c r="BX117" s="141"/>
      <c r="BY117" s="141"/>
      <c r="BZ117" s="141"/>
      <c r="CA117" s="141"/>
      <c r="CB117" s="141"/>
      <c r="CC117" s="141"/>
      <c r="CD117" s="141"/>
      <c r="CE117" s="141"/>
      <c r="CF117" s="141"/>
      <c r="CG117" s="141"/>
      <c r="CH117" s="141"/>
      <c r="CI117" s="141"/>
      <c r="CJ117" s="141"/>
      <c r="CK117" s="141"/>
      <c r="CL117" s="141"/>
      <c r="CM117" s="141"/>
      <c r="CN117" s="141"/>
      <c r="CO117" s="141"/>
      <c r="CP117" s="141"/>
    </row>
    <row r="118" spans="1:94" ht="16.5" x14ac:dyDescent="0.35">
      <c r="A118" s="450">
        <v>39029</v>
      </c>
      <c r="B118" s="562" t="s">
        <v>180</v>
      </c>
      <c r="C118" s="563"/>
      <c r="D118" s="479" t="s">
        <v>610</v>
      </c>
      <c r="E118" s="477" t="s">
        <v>182</v>
      </c>
      <c r="F118" s="466">
        <f t="shared" si="5"/>
        <v>89.8</v>
      </c>
      <c r="G118" s="564">
        <f t="shared" si="6"/>
        <v>95.4</v>
      </c>
      <c r="H118" s="565"/>
      <c r="I118" s="566">
        <v>111</v>
      </c>
      <c r="J118" s="499" t="s">
        <v>183</v>
      </c>
      <c r="K118" s="458">
        <v>93.7</v>
      </c>
      <c r="L118" s="567">
        <v>93.7</v>
      </c>
      <c r="M118" s="81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  <c r="AA118" s="143"/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143"/>
      <c r="AU118" s="143"/>
      <c r="AV118" s="143"/>
      <c r="AW118" s="143"/>
      <c r="AX118" s="143"/>
      <c r="AY118" s="143"/>
      <c r="AZ118" s="143"/>
      <c r="BA118" s="143"/>
      <c r="BB118" s="143"/>
      <c r="BC118" s="143"/>
      <c r="BD118" s="143"/>
      <c r="BE118" s="143"/>
      <c r="BF118" s="143"/>
      <c r="BG118" s="143"/>
      <c r="BH118" s="143"/>
      <c r="BI118" s="143"/>
      <c r="BJ118" s="143"/>
      <c r="BK118" s="143"/>
      <c r="BL118" s="143"/>
      <c r="BM118" s="143"/>
      <c r="BN118" s="143"/>
      <c r="BO118" s="143"/>
      <c r="BP118" s="143"/>
      <c r="BQ118" s="143"/>
      <c r="BR118" s="143"/>
      <c r="BS118" s="143"/>
      <c r="BT118" s="143"/>
      <c r="BU118" s="143"/>
      <c r="BV118" s="143"/>
      <c r="BW118" s="143"/>
      <c r="BX118" s="143"/>
      <c r="BY118" s="143"/>
      <c r="BZ118" s="143"/>
      <c r="CA118" s="143"/>
      <c r="CB118" s="143"/>
      <c r="CC118" s="143"/>
      <c r="CD118" s="143"/>
      <c r="CE118" s="143"/>
      <c r="CF118" s="143"/>
      <c r="CG118" s="143"/>
      <c r="CH118" s="143"/>
      <c r="CI118" s="143"/>
      <c r="CJ118" s="143"/>
      <c r="CK118" s="143"/>
      <c r="CL118" s="143"/>
      <c r="CM118" s="143"/>
      <c r="CN118" s="143"/>
      <c r="CO118" s="143"/>
      <c r="CP118" s="143"/>
    </row>
    <row r="119" spans="1:94" ht="16.5" x14ac:dyDescent="0.35">
      <c r="A119" s="450">
        <v>39031</v>
      </c>
      <c r="B119" s="526" t="s">
        <v>184</v>
      </c>
      <c r="C119" s="527"/>
      <c r="D119" s="535" t="s">
        <v>612</v>
      </c>
      <c r="E119" s="477" t="s">
        <v>182</v>
      </c>
      <c r="F119" s="466">
        <f t="shared" si="5"/>
        <v>89.8</v>
      </c>
      <c r="G119" s="564">
        <f t="shared" si="6"/>
        <v>95.4</v>
      </c>
      <c r="H119" s="565"/>
      <c r="I119" s="566">
        <v>111</v>
      </c>
      <c r="J119" s="501" t="s">
        <v>183</v>
      </c>
      <c r="K119" s="458">
        <v>93.7</v>
      </c>
      <c r="L119" s="568">
        <v>93.7</v>
      </c>
      <c r="M119" s="81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4"/>
      <c r="AA119" s="144"/>
      <c r="AB119" s="144"/>
      <c r="AC119" s="144"/>
      <c r="AD119" s="144"/>
      <c r="AE119" s="144"/>
      <c r="AF119" s="144"/>
      <c r="AG119" s="144"/>
      <c r="AH119" s="144"/>
      <c r="AI119" s="144"/>
      <c r="AJ119" s="144"/>
      <c r="AK119" s="144"/>
      <c r="AL119" s="144"/>
      <c r="AM119" s="144"/>
      <c r="AN119" s="144"/>
      <c r="AO119" s="144"/>
      <c r="AP119" s="144"/>
      <c r="AQ119" s="144"/>
      <c r="AR119" s="144"/>
      <c r="AS119" s="144"/>
      <c r="AT119" s="144"/>
      <c r="AU119" s="144"/>
      <c r="AV119" s="144"/>
      <c r="AW119" s="144"/>
      <c r="AX119" s="144"/>
      <c r="AY119" s="144"/>
      <c r="AZ119" s="144"/>
      <c r="BA119" s="144"/>
      <c r="BB119" s="144"/>
      <c r="BC119" s="144"/>
      <c r="BD119" s="144"/>
      <c r="BE119" s="144"/>
      <c r="BF119" s="144"/>
      <c r="BG119" s="144"/>
      <c r="BH119" s="144"/>
      <c r="BI119" s="144"/>
      <c r="BJ119" s="144"/>
      <c r="BK119" s="144"/>
      <c r="BL119" s="144"/>
      <c r="BM119" s="144"/>
      <c r="BN119" s="144"/>
      <c r="BO119" s="144"/>
      <c r="BP119" s="144"/>
      <c r="BQ119" s="144"/>
      <c r="BR119" s="144"/>
      <c r="BS119" s="144"/>
      <c r="BT119" s="144"/>
      <c r="BU119" s="144"/>
      <c r="BV119" s="144"/>
      <c r="BW119" s="144"/>
      <c r="BX119" s="144"/>
      <c r="BY119" s="144"/>
      <c r="BZ119" s="144"/>
      <c r="CA119" s="144"/>
      <c r="CB119" s="144"/>
      <c r="CC119" s="144"/>
      <c r="CD119" s="144"/>
      <c r="CE119" s="144"/>
      <c r="CF119" s="144"/>
      <c r="CG119" s="144"/>
      <c r="CH119" s="144"/>
      <c r="CI119" s="144"/>
      <c r="CJ119" s="144"/>
      <c r="CK119" s="144"/>
      <c r="CL119" s="144"/>
      <c r="CM119" s="144"/>
      <c r="CN119" s="144"/>
      <c r="CO119" s="144"/>
      <c r="CP119" s="144"/>
    </row>
    <row r="120" spans="1:94" ht="16.5" x14ac:dyDescent="0.35">
      <c r="A120" s="450">
        <v>39051</v>
      </c>
      <c r="B120" s="529" t="s">
        <v>184</v>
      </c>
      <c r="C120" s="530"/>
      <c r="D120" s="134" t="s">
        <v>612</v>
      </c>
      <c r="E120" s="531" t="s">
        <v>185</v>
      </c>
      <c r="F120" s="466">
        <f t="shared" si="5"/>
        <v>90.3</v>
      </c>
      <c r="G120" s="569">
        <f t="shared" si="6"/>
        <v>96</v>
      </c>
      <c r="H120" s="570"/>
      <c r="I120" s="532">
        <v>111.7</v>
      </c>
      <c r="J120" s="501" t="s">
        <v>183</v>
      </c>
      <c r="K120" s="458">
        <v>93.7</v>
      </c>
      <c r="L120" s="568">
        <v>93.7</v>
      </c>
      <c r="M120" s="81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  <c r="AM120" s="144"/>
      <c r="AN120" s="144"/>
      <c r="AO120" s="144"/>
      <c r="AP120" s="144"/>
      <c r="AQ120" s="144"/>
      <c r="AR120" s="144"/>
      <c r="AS120" s="144"/>
      <c r="AT120" s="144"/>
      <c r="AU120" s="144"/>
      <c r="AV120" s="144"/>
      <c r="AW120" s="144"/>
      <c r="AX120" s="144"/>
      <c r="AY120" s="144"/>
      <c r="AZ120" s="144"/>
      <c r="BA120" s="144"/>
      <c r="BB120" s="144"/>
      <c r="BC120" s="144"/>
      <c r="BD120" s="144"/>
      <c r="BE120" s="144"/>
      <c r="BF120" s="144"/>
      <c r="BG120" s="144"/>
      <c r="BH120" s="144"/>
      <c r="BI120" s="144"/>
      <c r="BJ120" s="144"/>
      <c r="BK120" s="144"/>
      <c r="BL120" s="144"/>
      <c r="BM120" s="144"/>
      <c r="BN120" s="144"/>
      <c r="BO120" s="144"/>
      <c r="BP120" s="144"/>
      <c r="BQ120" s="144"/>
      <c r="BR120" s="144"/>
      <c r="BS120" s="144"/>
      <c r="BT120" s="144"/>
      <c r="BU120" s="144"/>
      <c r="BV120" s="144"/>
      <c r="BW120" s="144"/>
      <c r="BX120" s="144"/>
      <c r="BY120" s="144"/>
      <c r="BZ120" s="144"/>
      <c r="CA120" s="144"/>
      <c r="CB120" s="144"/>
      <c r="CC120" s="144"/>
      <c r="CD120" s="144"/>
      <c r="CE120" s="144"/>
      <c r="CF120" s="144"/>
      <c r="CG120" s="144"/>
      <c r="CH120" s="144"/>
      <c r="CI120" s="144"/>
      <c r="CJ120" s="144"/>
      <c r="CK120" s="144"/>
      <c r="CL120" s="144"/>
      <c r="CM120" s="144"/>
      <c r="CN120" s="144"/>
      <c r="CO120" s="144"/>
      <c r="CP120" s="144"/>
    </row>
    <row r="121" spans="1:94" ht="16.5" x14ac:dyDescent="0.35">
      <c r="A121" s="450">
        <v>39052</v>
      </c>
      <c r="B121" s="529" t="s">
        <v>184</v>
      </c>
      <c r="C121" s="530"/>
      <c r="D121" s="134" t="s">
        <v>612</v>
      </c>
      <c r="E121" s="135" t="s">
        <v>185</v>
      </c>
      <c r="F121" s="466">
        <f t="shared" si="5"/>
        <v>90.3</v>
      </c>
      <c r="G121" s="564">
        <f t="shared" si="6"/>
        <v>96</v>
      </c>
      <c r="H121" s="565"/>
      <c r="I121" s="533">
        <v>111.7</v>
      </c>
      <c r="J121" s="499" t="s">
        <v>186</v>
      </c>
      <c r="K121" s="458">
        <v>93.9</v>
      </c>
      <c r="L121" s="534">
        <v>93.9</v>
      </c>
      <c r="M121" s="81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  <c r="AM121" s="144"/>
      <c r="AN121" s="144"/>
      <c r="AO121" s="144"/>
      <c r="AP121" s="144"/>
      <c r="AQ121" s="144"/>
      <c r="AR121" s="144"/>
      <c r="AS121" s="144"/>
      <c r="AT121" s="144"/>
      <c r="AU121" s="144"/>
      <c r="AV121" s="144"/>
      <c r="AW121" s="144"/>
      <c r="AX121" s="144"/>
      <c r="AY121" s="144"/>
      <c r="AZ121" s="144"/>
      <c r="BA121" s="144"/>
      <c r="BB121" s="144"/>
      <c r="BC121" s="144"/>
      <c r="BD121" s="144"/>
      <c r="BE121" s="144"/>
      <c r="BF121" s="144"/>
      <c r="BG121" s="144"/>
      <c r="BH121" s="144"/>
      <c r="BI121" s="144"/>
      <c r="BJ121" s="144"/>
      <c r="BK121" s="144"/>
      <c r="BL121" s="144"/>
      <c r="BM121" s="144"/>
      <c r="BN121" s="144"/>
      <c r="BO121" s="144"/>
      <c r="BP121" s="144"/>
      <c r="BQ121" s="144"/>
      <c r="BR121" s="144"/>
      <c r="BS121" s="144"/>
      <c r="BT121" s="144"/>
      <c r="BU121" s="144"/>
      <c r="BV121" s="144"/>
      <c r="BW121" s="144"/>
      <c r="BX121" s="144"/>
      <c r="BY121" s="144"/>
      <c r="BZ121" s="144"/>
      <c r="CA121" s="144"/>
      <c r="CB121" s="144"/>
      <c r="CC121" s="144"/>
      <c r="CD121" s="144"/>
      <c r="CE121" s="144"/>
      <c r="CF121" s="144"/>
      <c r="CG121" s="144"/>
      <c r="CH121" s="144"/>
      <c r="CI121" s="144"/>
      <c r="CJ121" s="144"/>
      <c r="CK121" s="144"/>
      <c r="CL121" s="144"/>
      <c r="CM121" s="144"/>
      <c r="CN121" s="144"/>
      <c r="CO121" s="144"/>
      <c r="CP121" s="144"/>
    </row>
    <row r="122" spans="1:94" ht="16.5" x14ac:dyDescent="0.35">
      <c r="A122" s="450">
        <v>39064</v>
      </c>
      <c r="B122" s="526" t="s">
        <v>187</v>
      </c>
      <c r="C122" s="527"/>
      <c r="D122" s="535" t="s">
        <v>580</v>
      </c>
      <c r="E122" s="135" t="s">
        <v>185</v>
      </c>
      <c r="F122" s="466">
        <f t="shared" si="5"/>
        <v>90.3</v>
      </c>
      <c r="G122" s="564">
        <f t="shared" si="6"/>
        <v>96</v>
      </c>
      <c r="H122" s="565"/>
      <c r="I122" s="533">
        <v>111.7</v>
      </c>
      <c r="J122" s="501" t="s">
        <v>186</v>
      </c>
      <c r="K122" s="458">
        <v>93.9</v>
      </c>
      <c r="L122" s="500">
        <v>93.9</v>
      </c>
      <c r="M122" s="81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4"/>
      <c r="AA122" s="144"/>
      <c r="AB122" s="144"/>
      <c r="AC122" s="144"/>
      <c r="AD122" s="144"/>
      <c r="AE122" s="144"/>
      <c r="AF122" s="144"/>
      <c r="AG122" s="144"/>
      <c r="AH122" s="144"/>
      <c r="AI122" s="144"/>
      <c r="AJ122" s="144"/>
      <c r="AK122" s="144"/>
      <c r="AL122" s="144"/>
      <c r="AM122" s="144"/>
      <c r="AN122" s="144"/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4"/>
      <c r="AY122" s="144"/>
      <c r="AZ122" s="144"/>
      <c r="BA122" s="144"/>
      <c r="BB122" s="144"/>
      <c r="BC122" s="144"/>
      <c r="BD122" s="144"/>
      <c r="BE122" s="144"/>
      <c r="BF122" s="144"/>
      <c r="BG122" s="144"/>
      <c r="BH122" s="144"/>
      <c r="BI122" s="144"/>
      <c r="BJ122" s="144"/>
      <c r="BK122" s="144"/>
      <c r="BL122" s="144"/>
      <c r="BM122" s="144"/>
      <c r="BN122" s="144"/>
      <c r="BO122" s="144"/>
      <c r="BP122" s="144"/>
      <c r="BQ122" s="144"/>
      <c r="BR122" s="144"/>
      <c r="BS122" s="144"/>
      <c r="BT122" s="144"/>
      <c r="BU122" s="144"/>
      <c r="BV122" s="144"/>
      <c r="BW122" s="144"/>
      <c r="BX122" s="144"/>
      <c r="BY122" s="144"/>
      <c r="BZ122" s="144"/>
      <c r="CA122" s="144"/>
      <c r="CB122" s="144"/>
      <c r="CC122" s="144"/>
      <c r="CD122" s="144"/>
      <c r="CE122" s="144"/>
      <c r="CF122" s="144"/>
      <c r="CG122" s="144"/>
      <c r="CH122" s="144"/>
      <c r="CI122" s="144"/>
      <c r="CJ122" s="144"/>
      <c r="CK122" s="144"/>
      <c r="CL122" s="144"/>
      <c r="CM122" s="144"/>
      <c r="CN122" s="144"/>
      <c r="CO122" s="144"/>
      <c r="CP122" s="144"/>
    </row>
    <row r="123" spans="1:94" ht="16.5" x14ac:dyDescent="0.35">
      <c r="A123" s="536">
        <v>39073</v>
      </c>
      <c r="B123" s="537" t="s">
        <v>187</v>
      </c>
      <c r="C123" s="538"/>
      <c r="D123" s="539" t="s">
        <v>580</v>
      </c>
      <c r="E123" s="540" t="s">
        <v>188</v>
      </c>
      <c r="F123" s="466">
        <f t="shared" si="5"/>
        <v>90.6</v>
      </c>
      <c r="G123" s="571">
        <f t="shared" si="6"/>
        <v>96.3</v>
      </c>
      <c r="H123" s="572"/>
      <c r="I123" s="541">
        <v>112</v>
      </c>
      <c r="J123" s="542" t="s">
        <v>186</v>
      </c>
      <c r="K123" s="458">
        <v>93.9</v>
      </c>
      <c r="L123" s="543">
        <v>93.9</v>
      </c>
      <c r="M123" s="362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6"/>
      <c r="AA123" s="146"/>
      <c r="AB123" s="146"/>
      <c r="AC123" s="146"/>
      <c r="AD123" s="146"/>
      <c r="AE123" s="146"/>
      <c r="AF123" s="146"/>
      <c r="AG123" s="146"/>
      <c r="AH123" s="146"/>
      <c r="AI123" s="146"/>
      <c r="AJ123" s="146"/>
      <c r="AK123" s="146"/>
      <c r="AL123" s="146"/>
      <c r="AM123" s="146"/>
      <c r="AN123" s="146"/>
      <c r="AO123" s="146"/>
      <c r="AP123" s="146"/>
      <c r="AQ123" s="146"/>
      <c r="AR123" s="146"/>
      <c r="AS123" s="146"/>
      <c r="AT123" s="146"/>
      <c r="AU123" s="146"/>
      <c r="AV123" s="146"/>
      <c r="AW123" s="146"/>
      <c r="AX123" s="146"/>
      <c r="AY123" s="146"/>
      <c r="AZ123" s="146"/>
      <c r="BA123" s="146"/>
      <c r="BB123" s="146"/>
      <c r="BC123" s="146"/>
      <c r="BD123" s="146"/>
      <c r="BE123" s="146"/>
      <c r="BF123" s="146"/>
      <c r="BG123" s="146"/>
      <c r="BH123" s="146"/>
      <c r="BI123" s="146"/>
      <c r="BJ123" s="146"/>
      <c r="BK123" s="146"/>
      <c r="BL123" s="146"/>
      <c r="BM123" s="146"/>
      <c r="BN123" s="146"/>
      <c r="BO123" s="146"/>
      <c r="BP123" s="146"/>
      <c r="BQ123" s="146"/>
      <c r="BR123" s="146"/>
      <c r="BS123" s="146"/>
      <c r="BT123" s="146"/>
      <c r="BU123" s="146"/>
      <c r="BV123" s="146"/>
      <c r="BW123" s="146"/>
      <c r="BX123" s="146"/>
      <c r="BY123" s="146"/>
      <c r="BZ123" s="146"/>
      <c r="CA123" s="146"/>
      <c r="CB123" s="146"/>
      <c r="CC123" s="146"/>
      <c r="CD123" s="146"/>
      <c r="CE123" s="146"/>
      <c r="CF123" s="146"/>
      <c r="CG123" s="146"/>
      <c r="CH123" s="146"/>
      <c r="CI123" s="146"/>
      <c r="CJ123" s="146"/>
      <c r="CK123" s="146"/>
      <c r="CL123" s="146"/>
      <c r="CM123" s="146"/>
      <c r="CN123" s="146"/>
      <c r="CO123" s="146"/>
      <c r="CP123" s="146"/>
    </row>
    <row r="124" spans="1:94" ht="16.5" x14ac:dyDescent="0.35">
      <c r="A124" s="450">
        <v>39090</v>
      </c>
      <c r="B124" s="529" t="s">
        <v>187</v>
      </c>
      <c r="C124" s="530"/>
      <c r="D124" s="134" t="s">
        <v>580</v>
      </c>
      <c r="E124" s="135" t="s">
        <v>188</v>
      </c>
      <c r="F124" s="466">
        <f t="shared" si="5"/>
        <v>90.6</v>
      </c>
      <c r="G124" s="564">
        <f t="shared" si="6"/>
        <v>96.3</v>
      </c>
      <c r="H124" s="565"/>
      <c r="I124" s="533">
        <v>112</v>
      </c>
      <c r="J124" s="499" t="s">
        <v>189</v>
      </c>
      <c r="K124" s="458">
        <v>94.1</v>
      </c>
      <c r="L124" s="534">
        <v>94.1</v>
      </c>
      <c r="M124" s="81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144"/>
      <c r="AR124" s="144"/>
      <c r="AS124" s="144"/>
      <c r="AT124" s="144"/>
      <c r="AU124" s="144"/>
      <c r="AV124" s="144"/>
      <c r="AW124" s="144"/>
      <c r="AX124" s="144"/>
      <c r="AY124" s="144"/>
      <c r="AZ124" s="144"/>
      <c r="BA124" s="144"/>
      <c r="BB124" s="144"/>
      <c r="BC124" s="144"/>
      <c r="BD124" s="144"/>
      <c r="BE124" s="144"/>
      <c r="BF124" s="144"/>
      <c r="BG124" s="144"/>
      <c r="BH124" s="144"/>
      <c r="BI124" s="144"/>
      <c r="BJ124" s="144"/>
      <c r="BK124" s="144"/>
      <c r="BL124" s="144"/>
      <c r="BM124" s="144"/>
      <c r="BN124" s="144"/>
      <c r="BO124" s="144"/>
      <c r="BP124" s="144"/>
      <c r="BQ124" s="144"/>
      <c r="BR124" s="144"/>
      <c r="BS124" s="144"/>
      <c r="BT124" s="144"/>
      <c r="BU124" s="144"/>
      <c r="BV124" s="144"/>
      <c r="BW124" s="144"/>
      <c r="BX124" s="144"/>
      <c r="BY124" s="144"/>
      <c r="BZ124" s="144"/>
      <c r="CA124" s="144"/>
      <c r="CB124" s="144"/>
      <c r="CC124" s="144"/>
      <c r="CD124" s="144"/>
      <c r="CE124" s="144"/>
      <c r="CF124" s="144"/>
      <c r="CG124" s="144"/>
      <c r="CH124" s="144"/>
      <c r="CI124" s="144"/>
      <c r="CJ124" s="144"/>
      <c r="CK124" s="144"/>
      <c r="CL124" s="144"/>
      <c r="CM124" s="144"/>
      <c r="CN124" s="144"/>
      <c r="CO124" s="144"/>
      <c r="CP124" s="144"/>
    </row>
    <row r="125" spans="1:94" ht="16.5" x14ac:dyDescent="0.35">
      <c r="A125" s="450">
        <v>39094</v>
      </c>
      <c r="B125" s="526" t="s">
        <v>190</v>
      </c>
      <c r="C125" s="527"/>
      <c r="D125" s="535" t="s">
        <v>613</v>
      </c>
      <c r="E125" s="135" t="s">
        <v>188</v>
      </c>
      <c r="F125" s="466">
        <f t="shared" si="5"/>
        <v>90.6</v>
      </c>
      <c r="G125" s="564">
        <f t="shared" si="6"/>
        <v>96.3</v>
      </c>
      <c r="H125" s="565"/>
      <c r="I125" s="533">
        <v>112</v>
      </c>
      <c r="J125" s="501" t="s">
        <v>189</v>
      </c>
      <c r="K125" s="458">
        <v>94.1</v>
      </c>
      <c r="L125" s="500">
        <v>94.1</v>
      </c>
      <c r="M125" s="81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4"/>
      <c r="AA125" s="144"/>
      <c r="AB125" s="144"/>
      <c r="AC125" s="144"/>
      <c r="AD125" s="144"/>
      <c r="AE125" s="144"/>
      <c r="AF125" s="144"/>
      <c r="AG125" s="144"/>
      <c r="AH125" s="144"/>
      <c r="AI125" s="144"/>
      <c r="AJ125" s="144"/>
      <c r="AK125" s="144"/>
      <c r="AL125" s="144"/>
      <c r="AM125" s="144"/>
      <c r="AN125" s="144"/>
      <c r="AO125" s="144"/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/>
      <c r="BC125" s="144"/>
      <c r="BD125" s="144"/>
      <c r="BE125" s="144"/>
      <c r="BF125" s="144"/>
      <c r="BG125" s="144"/>
      <c r="BH125" s="144"/>
      <c r="BI125" s="144"/>
      <c r="BJ125" s="144"/>
      <c r="BK125" s="144"/>
      <c r="BL125" s="144"/>
      <c r="BM125" s="144"/>
      <c r="BN125" s="144"/>
      <c r="BO125" s="144"/>
      <c r="BP125" s="144"/>
      <c r="BQ125" s="144"/>
      <c r="BR125" s="144"/>
      <c r="BS125" s="144"/>
      <c r="BT125" s="144"/>
      <c r="BU125" s="144"/>
      <c r="BV125" s="144"/>
      <c r="BW125" s="144"/>
      <c r="BX125" s="144"/>
      <c r="BY125" s="144"/>
      <c r="BZ125" s="144"/>
      <c r="CA125" s="144"/>
      <c r="CB125" s="144"/>
      <c r="CC125" s="144"/>
      <c r="CD125" s="144"/>
      <c r="CE125" s="144"/>
      <c r="CF125" s="144"/>
      <c r="CG125" s="144"/>
      <c r="CH125" s="144"/>
      <c r="CI125" s="144"/>
      <c r="CJ125" s="144"/>
      <c r="CK125" s="144"/>
      <c r="CL125" s="144"/>
      <c r="CM125" s="144"/>
      <c r="CN125" s="144"/>
      <c r="CO125" s="144"/>
      <c r="CP125" s="144"/>
    </row>
    <row r="126" spans="1:94" ht="16.5" x14ac:dyDescent="0.35">
      <c r="A126" s="450">
        <v>39113</v>
      </c>
      <c r="B126" s="529" t="s">
        <v>190</v>
      </c>
      <c r="C126" s="530"/>
      <c r="D126" s="134" t="s">
        <v>613</v>
      </c>
      <c r="E126" s="531" t="s">
        <v>191</v>
      </c>
      <c r="F126" s="466">
        <f t="shared" si="5"/>
        <v>90</v>
      </c>
      <c r="G126" s="569">
        <f t="shared" si="6"/>
        <v>95.7</v>
      </c>
      <c r="H126" s="570"/>
      <c r="I126" s="532">
        <v>111.3</v>
      </c>
      <c r="J126" s="501" t="s">
        <v>189</v>
      </c>
      <c r="K126" s="458">
        <v>94.1</v>
      </c>
      <c r="L126" s="500">
        <v>94.1</v>
      </c>
      <c r="M126" s="81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4"/>
      <c r="AA126" s="144"/>
      <c r="AB126" s="144"/>
      <c r="AC126" s="144"/>
      <c r="AD126" s="144"/>
      <c r="AE126" s="144"/>
      <c r="AF126" s="144"/>
      <c r="AG126" s="144"/>
      <c r="AH126" s="144"/>
      <c r="AI126" s="144"/>
      <c r="AJ126" s="144"/>
      <c r="AK126" s="144"/>
      <c r="AL126" s="144"/>
      <c r="AM126" s="144"/>
      <c r="AN126" s="144"/>
      <c r="AO126" s="144"/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/>
      <c r="BB126" s="144"/>
      <c r="BC126" s="144"/>
      <c r="BD126" s="144"/>
      <c r="BE126" s="144"/>
      <c r="BF126" s="144"/>
      <c r="BG126" s="144"/>
      <c r="BH126" s="144"/>
      <c r="BI126" s="144"/>
      <c r="BJ126" s="144"/>
      <c r="BK126" s="144"/>
      <c r="BL126" s="144"/>
      <c r="BM126" s="144"/>
      <c r="BN126" s="144"/>
      <c r="BO126" s="144"/>
      <c r="BP126" s="144"/>
      <c r="BQ126" s="144"/>
      <c r="BR126" s="144"/>
      <c r="BS126" s="144"/>
      <c r="BT126" s="144"/>
      <c r="BU126" s="144"/>
      <c r="BV126" s="144"/>
      <c r="BW126" s="144"/>
      <c r="BX126" s="144"/>
      <c r="BY126" s="144"/>
      <c r="BZ126" s="144"/>
      <c r="CA126" s="144"/>
      <c r="CB126" s="144"/>
      <c r="CC126" s="144"/>
      <c r="CD126" s="144"/>
      <c r="CE126" s="144"/>
      <c r="CF126" s="144"/>
      <c r="CG126" s="144"/>
      <c r="CH126" s="144"/>
      <c r="CI126" s="144"/>
      <c r="CJ126" s="144"/>
      <c r="CK126" s="144"/>
      <c r="CL126" s="144"/>
      <c r="CM126" s="144"/>
      <c r="CN126" s="144"/>
      <c r="CO126" s="144"/>
      <c r="CP126" s="144"/>
    </row>
    <row r="127" spans="1:94" ht="16.5" x14ac:dyDescent="0.35">
      <c r="A127" s="450">
        <v>39118</v>
      </c>
      <c r="B127" s="529" t="s">
        <v>190</v>
      </c>
      <c r="C127" s="530"/>
      <c r="D127" s="134" t="s">
        <v>613</v>
      </c>
      <c r="E127" s="135" t="s">
        <v>191</v>
      </c>
      <c r="F127" s="466">
        <f t="shared" si="5"/>
        <v>90</v>
      </c>
      <c r="G127" s="564">
        <f t="shared" si="6"/>
        <v>95.7</v>
      </c>
      <c r="H127" s="565"/>
      <c r="I127" s="533">
        <v>111.3</v>
      </c>
      <c r="J127" s="499" t="s">
        <v>192</v>
      </c>
      <c r="K127" s="458">
        <v>94.2</v>
      </c>
      <c r="L127" s="534">
        <v>94.2</v>
      </c>
      <c r="M127" s="81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  <c r="AP127" s="144"/>
      <c r="AQ127" s="144"/>
      <c r="AR127" s="144"/>
      <c r="AS127" s="144"/>
      <c r="AT127" s="144"/>
      <c r="AU127" s="144"/>
      <c r="AV127" s="144"/>
      <c r="AW127" s="144"/>
      <c r="AX127" s="144"/>
      <c r="AY127" s="144"/>
      <c r="AZ127" s="144"/>
      <c r="BA127" s="144"/>
      <c r="BB127" s="144"/>
      <c r="BC127" s="144"/>
      <c r="BD127" s="144"/>
      <c r="BE127" s="144"/>
      <c r="BF127" s="144"/>
      <c r="BG127" s="144"/>
      <c r="BH127" s="144"/>
      <c r="BI127" s="144"/>
      <c r="BJ127" s="144"/>
      <c r="BK127" s="144"/>
      <c r="BL127" s="144"/>
      <c r="BM127" s="144"/>
      <c r="BN127" s="144"/>
      <c r="BO127" s="144"/>
      <c r="BP127" s="144"/>
      <c r="BQ127" s="144"/>
      <c r="BR127" s="144"/>
      <c r="BS127" s="144"/>
      <c r="BT127" s="144"/>
      <c r="BU127" s="144"/>
      <c r="BV127" s="144"/>
      <c r="BW127" s="144"/>
      <c r="BX127" s="144"/>
      <c r="BY127" s="144"/>
      <c r="BZ127" s="144"/>
      <c r="CA127" s="144"/>
      <c r="CB127" s="144"/>
      <c r="CC127" s="144"/>
      <c r="CD127" s="144"/>
      <c r="CE127" s="144"/>
      <c r="CF127" s="144"/>
      <c r="CG127" s="144"/>
      <c r="CH127" s="144"/>
      <c r="CI127" s="144"/>
      <c r="CJ127" s="144"/>
      <c r="CK127" s="144"/>
      <c r="CL127" s="144"/>
      <c r="CM127" s="144"/>
      <c r="CN127" s="144"/>
      <c r="CO127" s="144"/>
      <c r="CP127" s="144"/>
    </row>
    <row r="128" spans="1:94" ht="16.5" x14ac:dyDescent="0.35">
      <c r="A128" s="450">
        <v>39134</v>
      </c>
      <c r="B128" s="526" t="s">
        <v>193</v>
      </c>
      <c r="C128" s="527"/>
      <c r="D128" s="535" t="s">
        <v>614</v>
      </c>
      <c r="E128" s="135" t="s">
        <v>191</v>
      </c>
      <c r="F128" s="466">
        <f t="shared" si="5"/>
        <v>90</v>
      </c>
      <c r="G128" s="564">
        <f t="shared" si="6"/>
        <v>95.7</v>
      </c>
      <c r="H128" s="565"/>
      <c r="I128" s="533">
        <v>111.3</v>
      </c>
      <c r="J128" s="501" t="s">
        <v>192</v>
      </c>
      <c r="K128" s="458">
        <v>94.2</v>
      </c>
      <c r="L128" s="500">
        <v>94.2</v>
      </c>
      <c r="M128" s="81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4"/>
      <c r="AK128" s="144"/>
      <c r="AL128" s="144"/>
      <c r="AM128" s="144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4"/>
      <c r="AX128" s="144"/>
      <c r="AY128" s="144"/>
      <c r="AZ128" s="144"/>
      <c r="BA128" s="144"/>
      <c r="BB128" s="144"/>
      <c r="BC128" s="144"/>
      <c r="BD128" s="144"/>
      <c r="BE128" s="144"/>
      <c r="BF128" s="144"/>
      <c r="BG128" s="144"/>
      <c r="BH128" s="144"/>
      <c r="BI128" s="144"/>
      <c r="BJ128" s="144"/>
      <c r="BK128" s="144"/>
      <c r="BL128" s="144"/>
      <c r="BM128" s="144"/>
      <c r="BN128" s="144"/>
      <c r="BO128" s="144"/>
      <c r="BP128" s="144"/>
      <c r="BQ128" s="144"/>
      <c r="BR128" s="144"/>
      <c r="BS128" s="144"/>
      <c r="BT128" s="144"/>
      <c r="BU128" s="144"/>
      <c r="BV128" s="144"/>
      <c r="BW128" s="144"/>
      <c r="BX128" s="144"/>
      <c r="BY128" s="144"/>
      <c r="BZ128" s="144"/>
      <c r="CA128" s="144"/>
      <c r="CB128" s="144"/>
      <c r="CC128" s="144"/>
      <c r="CD128" s="144"/>
      <c r="CE128" s="144"/>
      <c r="CF128" s="144"/>
      <c r="CG128" s="144"/>
      <c r="CH128" s="144"/>
      <c r="CI128" s="144"/>
      <c r="CJ128" s="144"/>
      <c r="CK128" s="144"/>
      <c r="CL128" s="144"/>
      <c r="CM128" s="144"/>
      <c r="CN128" s="144"/>
      <c r="CO128" s="144"/>
      <c r="CP128" s="144"/>
    </row>
    <row r="129" spans="1:94" ht="16.5" x14ac:dyDescent="0.35">
      <c r="A129" s="450">
        <v>39142</v>
      </c>
      <c r="B129" s="529" t="s">
        <v>193</v>
      </c>
      <c r="C129" s="530"/>
      <c r="D129" s="134" t="s">
        <v>614</v>
      </c>
      <c r="E129" s="531" t="s">
        <v>194</v>
      </c>
      <c r="F129" s="466">
        <f t="shared" si="5"/>
        <v>90.1</v>
      </c>
      <c r="G129" s="569">
        <f t="shared" si="6"/>
        <v>95.8</v>
      </c>
      <c r="H129" s="570"/>
      <c r="I129" s="532">
        <v>111.4</v>
      </c>
      <c r="J129" s="501" t="s">
        <v>192</v>
      </c>
      <c r="K129" s="458">
        <v>94.2</v>
      </c>
      <c r="L129" s="500">
        <v>94.2</v>
      </c>
      <c r="M129" s="81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4"/>
      <c r="AY129" s="144"/>
      <c r="AZ129" s="144"/>
      <c r="BA129" s="144"/>
      <c r="BB129" s="144"/>
      <c r="BC129" s="144"/>
      <c r="BD129" s="144"/>
      <c r="BE129" s="144"/>
      <c r="BF129" s="144"/>
      <c r="BG129" s="144"/>
      <c r="BH129" s="144"/>
      <c r="BI129" s="144"/>
      <c r="BJ129" s="144"/>
      <c r="BK129" s="144"/>
      <c r="BL129" s="144"/>
      <c r="BM129" s="144"/>
      <c r="BN129" s="144"/>
      <c r="BO129" s="144"/>
      <c r="BP129" s="144"/>
      <c r="BQ129" s="144"/>
      <c r="BR129" s="144"/>
      <c r="BS129" s="144"/>
      <c r="BT129" s="144"/>
      <c r="BU129" s="144"/>
      <c r="BV129" s="144"/>
      <c r="BW129" s="144"/>
      <c r="BX129" s="144"/>
      <c r="BY129" s="144"/>
      <c r="BZ129" s="144"/>
      <c r="CA129" s="144"/>
      <c r="CB129" s="144"/>
      <c r="CC129" s="144"/>
      <c r="CD129" s="144"/>
      <c r="CE129" s="144"/>
      <c r="CF129" s="144"/>
      <c r="CG129" s="144"/>
      <c r="CH129" s="144"/>
      <c r="CI129" s="144"/>
      <c r="CJ129" s="144"/>
      <c r="CK129" s="144"/>
      <c r="CL129" s="144"/>
      <c r="CM129" s="144"/>
      <c r="CN129" s="144"/>
      <c r="CO129" s="144"/>
      <c r="CP129" s="144"/>
    </row>
    <row r="130" spans="1:94" ht="16.5" x14ac:dyDescent="0.35">
      <c r="A130" s="450">
        <v>39143</v>
      </c>
      <c r="B130" s="529" t="s">
        <v>193</v>
      </c>
      <c r="C130" s="530"/>
      <c r="D130" s="134" t="s">
        <v>614</v>
      </c>
      <c r="E130" s="135" t="s">
        <v>194</v>
      </c>
      <c r="F130" s="466">
        <f t="shared" si="5"/>
        <v>90.1</v>
      </c>
      <c r="G130" s="573">
        <f t="shared" si="6"/>
        <v>95.8</v>
      </c>
      <c r="H130" s="565"/>
      <c r="I130" s="533">
        <v>111.4</v>
      </c>
      <c r="J130" s="499" t="s">
        <v>195</v>
      </c>
      <c r="K130" s="458">
        <v>94.3</v>
      </c>
      <c r="L130" s="574">
        <v>94.3</v>
      </c>
      <c r="M130" s="81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4"/>
      <c r="AY130" s="144"/>
      <c r="AZ130" s="144"/>
      <c r="BA130" s="144"/>
      <c r="BB130" s="144"/>
      <c r="BC130" s="144"/>
      <c r="BD130" s="144"/>
      <c r="BE130" s="144"/>
      <c r="BF130" s="144"/>
      <c r="BG130" s="144"/>
      <c r="BH130" s="144"/>
      <c r="BI130" s="144"/>
      <c r="BJ130" s="144"/>
      <c r="BK130" s="144"/>
      <c r="BL130" s="144"/>
      <c r="BM130" s="144"/>
      <c r="BN130" s="144"/>
      <c r="BO130" s="144"/>
      <c r="BP130" s="144"/>
      <c r="BQ130" s="144"/>
      <c r="BR130" s="144"/>
      <c r="BS130" s="144"/>
      <c r="BT130" s="144"/>
      <c r="BU130" s="144"/>
      <c r="BV130" s="144"/>
      <c r="BW130" s="144"/>
      <c r="BX130" s="144"/>
      <c r="BY130" s="144"/>
      <c r="BZ130" s="144"/>
      <c r="CA130" s="144"/>
      <c r="CB130" s="144"/>
      <c r="CC130" s="144"/>
      <c r="CD130" s="144"/>
      <c r="CE130" s="144"/>
      <c r="CF130" s="144"/>
      <c r="CG130" s="144"/>
      <c r="CH130" s="144"/>
      <c r="CI130" s="144"/>
      <c r="CJ130" s="144"/>
      <c r="CK130" s="144"/>
      <c r="CL130" s="144"/>
      <c r="CM130" s="144"/>
      <c r="CN130" s="144"/>
      <c r="CO130" s="144"/>
      <c r="CP130" s="144"/>
    </row>
    <row r="131" spans="1:94" ht="16.5" x14ac:dyDescent="0.35">
      <c r="A131" s="450">
        <v>39155</v>
      </c>
      <c r="B131" s="526" t="s">
        <v>196</v>
      </c>
      <c r="C131" s="527"/>
      <c r="D131" s="535" t="s">
        <v>615</v>
      </c>
      <c r="E131" s="135" t="s">
        <v>194</v>
      </c>
      <c r="F131" s="466">
        <f t="shared" si="5"/>
        <v>90.1</v>
      </c>
      <c r="G131" s="573">
        <f t="shared" si="6"/>
        <v>95.8</v>
      </c>
      <c r="H131" s="565"/>
      <c r="I131" s="533">
        <v>111.4</v>
      </c>
      <c r="J131" s="501" t="s">
        <v>195</v>
      </c>
      <c r="K131" s="458">
        <v>94.3</v>
      </c>
      <c r="L131" s="575">
        <v>94.3</v>
      </c>
      <c r="M131" s="81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4"/>
      <c r="AA131" s="144"/>
      <c r="AB131" s="144"/>
      <c r="AC131" s="144"/>
      <c r="AD131" s="144"/>
      <c r="AE131" s="144"/>
      <c r="AF131" s="144"/>
      <c r="AG131" s="144"/>
      <c r="AH131" s="144"/>
      <c r="AI131" s="144"/>
      <c r="AJ131" s="144"/>
      <c r="AK131" s="144"/>
      <c r="AL131" s="144"/>
      <c r="AM131" s="144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4"/>
      <c r="AX131" s="144"/>
      <c r="AY131" s="144"/>
      <c r="AZ131" s="144"/>
      <c r="BA131" s="144"/>
      <c r="BB131" s="144"/>
      <c r="BC131" s="144"/>
      <c r="BD131" s="144"/>
      <c r="BE131" s="144"/>
      <c r="BF131" s="144"/>
      <c r="BG131" s="144"/>
      <c r="BH131" s="144"/>
      <c r="BI131" s="144"/>
      <c r="BJ131" s="144"/>
      <c r="BK131" s="144"/>
      <c r="BL131" s="144"/>
      <c r="BM131" s="144"/>
      <c r="BN131" s="144"/>
      <c r="BO131" s="144"/>
      <c r="BP131" s="144"/>
      <c r="BQ131" s="144"/>
      <c r="BR131" s="144"/>
      <c r="BS131" s="144"/>
      <c r="BT131" s="144"/>
      <c r="BU131" s="144"/>
      <c r="BV131" s="144"/>
      <c r="BW131" s="144"/>
      <c r="BX131" s="144"/>
      <c r="BY131" s="144"/>
      <c r="BZ131" s="144"/>
      <c r="CA131" s="144"/>
      <c r="CB131" s="144"/>
      <c r="CC131" s="144"/>
      <c r="CD131" s="144"/>
      <c r="CE131" s="144"/>
      <c r="CF131" s="144"/>
      <c r="CG131" s="144"/>
      <c r="CH131" s="144"/>
      <c r="CI131" s="144"/>
      <c r="CJ131" s="144"/>
      <c r="CK131" s="144"/>
      <c r="CL131" s="144"/>
      <c r="CM131" s="144"/>
      <c r="CN131" s="144"/>
      <c r="CO131" s="144"/>
      <c r="CP131" s="144"/>
    </row>
    <row r="132" spans="1:94" ht="16.5" x14ac:dyDescent="0.35">
      <c r="A132" s="450">
        <v>39171</v>
      </c>
      <c r="B132" s="529" t="s">
        <v>196</v>
      </c>
      <c r="C132" s="530"/>
      <c r="D132" s="134" t="s">
        <v>615</v>
      </c>
      <c r="E132" s="531" t="s">
        <v>197</v>
      </c>
      <c r="F132" s="466">
        <f t="shared" si="5"/>
        <v>90</v>
      </c>
      <c r="G132" s="576">
        <f t="shared" si="6"/>
        <v>95.7</v>
      </c>
      <c r="H132" s="570"/>
      <c r="I132" s="532">
        <v>111.3</v>
      </c>
      <c r="J132" s="501" t="s">
        <v>195</v>
      </c>
      <c r="K132" s="458">
        <v>94.3</v>
      </c>
      <c r="L132" s="575">
        <v>94.3</v>
      </c>
      <c r="M132" s="81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4"/>
      <c r="AA132" s="144"/>
      <c r="AB132" s="144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44"/>
      <c r="AM132" s="144"/>
      <c r="AN132" s="144"/>
      <c r="AO132" s="144"/>
      <c r="AP132" s="144"/>
      <c r="AQ132" s="144"/>
      <c r="AR132" s="144"/>
      <c r="AS132" s="144"/>
      <c r="AT132" s="144"/>
      <c r="AU132" s="144"/>
      <c r="AV132" s="144"/>
      <c r="AW132" s="144"/>
      <c r="AX132" s="144"/>
      <c r="AY132" s="144"/>
      <c r="AZ132" s="144"/>
      <c r="BA132" s="144"/>
      <c r="BB132" s="144"/>
      <c r="BC132" s="144"/>
      <c r="BD132" s="144"/>
      <c r="BE132" s="144"/>
      <c r="BF132" s="144"/>
      <c r="BG132" s="144"/>
      <c r="BH132" s="144"/>
      <c r="BI132" s="144"/>
      <c r="BJ132" s="144"/>
      <c r="BK132" s="144"/>
      <c r="BL132" s="144"/>
      <c r="BM132" s="144"/>
      <c r="BN132" s="144"/>
      <c r="BO132" s="144"/>
      <c r="BP132" s="144"/>
      <c r="BQ132" s="144"/>
      <c r="BR132" s="144"/>
      <c r="BS132" s="144"/>
      <c r="BT132" s="144"/>
      <c r="BU132" s="144"/>
      <c r="BV132" s="144"/>
      <c r="BW132" s="144"/>
      <c r="BX132" s="144"/>
      <c r="BY132" s="144"/>
      <c r="BZ132" s="144"/>
      <c r="CA132" s="144"/>
      <c r="CB132" s="144"/>
      <c r="CC132" s="144"/>
      <c r="CD132" s="144"/>
      <c r="CE132" s="144"/>
      <c r="CF132" s="144"/>
      <c r="CG132" s="144"/>
      <c r="CH132" s="144"/>
      <c r="CI132" s="144"/>
      <c r="CJ132" s="144"/>
      <c r="CK132" s="144"/>
      <c r="CL132" s="144"/>
      <c r="CM132" s="144"/>
      <c r="CN132" s="144"/>
      <c r="CO132" s="144"/>
      <c r="CP132" s="144"/>
    </row>
    <row r="133" spans="1:94" ht="16.5" x14ac:dyDescent="0.35">
      <c r="A133" s="450">
        <v>39183</v>
      </c>
      <c r="B133" s="529" t="s">
        <v>196</v>
      </c>
      <c r="C133" s="530"/>
      <c r="D133" s="134" t="s">
        <v>615</v>
      </c>
      <c r="E133" s="135" t="s">
        <v>197</v>
      </c>
      <c r="F133" s="466">
        <f t="shared" si="5"/>
        <v>90</v>
      </c>
      <c r="G133" s="573">
        <f t="shared" si="6"/>
        <v>95.7</v>
      </c>
      <c r="H133" s="565"/>
      <c r="I133" s="533">
        <v>111.3</v>
      </c>
      <c r="J133" s="499" t="s">
        <v>198</v>
      </c>
      <c r="K133" s="458">
        <v>94.3</v>
      </c>
      <c r="L133" s="574">
        <v>94.3</v>
      </c>
      <c r="M133" s="81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44"/>
      <c r="AJ133" s="144"/>
      <c r="AK133" s="144"/>
      <c r="AL133" s="144"/>
      <c r="AM133" s="144"/>
      <c r="AN133" s="144"/>
      <c r="AO133" s="144"/>
      <c r="AP133" s="144"/>
      <c r="AQ133" s="144"/>
      <c r="AR133" s="144"/>
      <c r="AS133" s="144"/>
      <c r="AT133" s="144"/>
      <c r="AU133" s="144"/>
      <c r="AV133" s="144"/>
      <c r="AW133" s="144"/>
      <c r="AX133" s="144"/>
      <c r="AY133" s="144"/>
      <c r="AZ133" s="144"/>
      <c r="BA133" s="144"/>
      <c r="BB133" s="144"/>
      <c r="BC133" s="144"/>
      <c r="BD133" s="144"/>
      <c r="BE133" s="144"/>
      <c r="BF133" s="144"/>
      <c r="BG133" s="144"/>
      <c r="BH133" s="144"/>
      <c r="BI133" s="144"/>
      <c r="BJ133" s="144"/>
      <c r="BK133" s="144"/>
      <c r="BL133" s="144"/>
      <c r="BM133" s="144"/>
      <c r="BN133" s="144"/>
      <c r="BO133" s="144"/>
      <c r="BP133" s="144"/>
      <c r="BQ133" s="144"/>
      <c r="BR133" s="144"/>
      <c r="BS133" s="144"/>
      <c r="BT133" s="144"/>
      <c r="BU133" s="144"/>
      <c r="BV133" s="144"/>
      <c r="BW133" s="144"/>
      <c r="BX133" s="144"/>
      <c r="BY133" s="144"/>
      <c r="BZ133" s="144"/>
      <c r="CA133" s="144"/>
      <c r="CB133" s="144"/>
      <c r="CC133" s="144"/>
      <c r="CD133" s="144"/>
      <c r="CE133" s="144"/>
      <c r="CF133" s="144"/>
      <c r="CG133" s="144"/>
      <c r="CH133" s="144"/>
      <c r="CI133" s="144"/>
      <c r="CJ133" s="144"/>
      <c r="CK133" s="144"/>
      <c r="CL133" s="144"/>
      <c r="CM133" s="144"/>
      <c r="CN133" s="144"/>
      <c r="CO133" s="144"/>
      <c r="CP133" s="144"/>
    </row>
    <row r="134" spans="1:94" ht="16.5" x14ac:dyDescent="0.35">
      <c r="A134" s="450">
        <v>39185</v>
      </c>
      <c r="B134" s="526" t="s">
        <v>199</v>
      </c>
      <c r="C134" s="527"/>
      <c r="D134" s="535" t="s">
        <v>616</v>
      </c>
      <c r="E134" s="135" t="s">
        <v>197</v>
      </c>
      <c r="F134" s="466">
        <f t="shared" si="5"/>
        <v>90</v>
      </c>
      <c r="G134" s="573">
        <f t="shared" si="6"/>
        <v>95.7</v>
      </c>
      <c r="H134" s="565"/>
      <c r="I134" s="533">
        <v>111.3</v>
      </c>
      <c r="J134" s="501" t="s">
        <v>198</v>
      </c>
      <c r="K134" s="458">
        <v>94.3</v>
      </c>
      <c r="L134" s="575">
        <v>94.3</v>
      </c>
      <c r="M134" s="81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144"/>
      <c r="AK134" s="144"/>
      <c r="AL134" s="144"/>
      <c r="AM134" s="144"/>
      <c r="AN134" s="144"/>
      <c r="AO134" s="144"/>
      <c r="AP134" s="144"/>
      <c r="AQ134" s="144"/>
      <c r="AR134" s="144"/>
      <c r="AS134" s="144"/>
      <c r="AT134" s="144"/>
      <c r="AU134" s="144"/>
      <c r="AV134" s="144"/>
      <c r="AW134" s="144"/>
      <c r="AX134" s="144"/>
      <c r="AY134" s="144"/>
      <c r="AZ134" s="144"/>
      <c r="BA134" s="144"/>
      <c r="BB134" s="144"/>
      <c r="BC134" s="144"/>
      <c r="BD134" s="144"/>
      <c r="BE134" s="144"/>
      <c r="BF134" s="144"/>
      <c r="BG134" s="144"/>
      <c r="BH134" s="144"/>
      <c r="BI134" s="144"/>
      <c r="BJ134" s="144"/>
      <c r="BK134" s="144"/>
      <c r="BL134" s="144"/>
      <c r="BM134" s="144"/>
      <c r="BN134" s="144"/>
      <c r="BO134" s="144"/>
      <c r="BP134" s="144"/>
      <c r="BQ134" s="144"/>
      <c r="BR134" s="144"/>
      <c r="BS134" s="144"/>
      <c r="BT134" s="144"/>
      <c r="BU134" s="144"/>
      <c r="BV134" s="144"/>
      <c r="BW134" s="144"/>
      <c r="BX134" s="144"/>
      <c r="BY134" s="144"/>
      <c r="BZ134" s="144"/>
      <c r="CA134" s="144"/>
      <c r="CB134" s="144"/>
      <c r="CC134" s="144"/>
      <c r="CD134" s="144"/>
      <c r="CE134" s="144"/>
      <c r="CF134" s="144"/>
      <c r="CG134" s="144"/>
      <c r="CH134" s="144"/>
      <c r="CI134" s="144"/>
      <c r="CJ134" s="144"/>
      <c r="CK134" s="144"/>
      <c r="CL134" s="144"/>
      <c r="CM134" s="144"/>
      <c r="CN134" s="144"/>
      <c r="CO134" s="144"/>
      <c r="CP134" s="144"/>
    </row>
    <row r="135" spans="1:94" ht="16.5" x14ac:dyDescent="0.35">
      <c r="A135" s="450">
        <v>39199</v>
      </c>
      <c r="B135" s="529" t="s">
        <v>199</v>
      </c>
      <c r="C135" s="530"/>
      <c r="D135" s="134" t="s">
        <v>616</v>
      </c>
      <c r="E135" s="531" t="s">
        <v>200</v>
      </c>
      <c r="F135" s="466">
        <f t="shared" si="5"/>
        <v>89.9</v>
      </c>
      <c r="G135" s="576">
        <f t="shared" si="6"/>
        <v>95.6</v>
      </c>
      <c r="H135" s="570"/>
      <c r="I135" s="532">
        <v>111.2</v>
      </c>
      <c r="J135" s="501" t="s">
        <v>198</v>
      </c>
      <c r="K135" s="458">
        <v>94.3</v>
      </c>
      <c r="L135" s="575">
        <v>94.3</v>
      </c>
      <c r="M135" s="81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4"/>
      <c r="AA135" s="144"/>
      <c r="AB135" s="144"/>
      <c r="AC135" s="144"/>
      <c r="AD135" s="144"/>
      <c r="AE135" s="144"/>
      <c r="AF135" s="144"/>
      <c r="AG135" s="144"/>
      <c r="AH135" s="144"/>
      <c r="AI135" s="144"/>
      <c r="AJ135" s="144"/>
      <c r="AK135" s="144"/>
      <c r="AL135" s="144"/>
      <c r="AM135" s="144"/>
      <c r="AN135" s="144"/>
      <c r="AO135" s="144"/>
      <c r="AP135" s="144"/>
      <c r="AQ135" s="144"/>
      <c r="AR135" s="144"/>
      <c r="AS135" s="144"/>
      <c r="AT135" s="144"/>
      <c r="AU135" s="144"/>
      <c r="AV135" s="144"/>
      <c r="AW135" s="144"/>
      <c r="AX135" s="144"/>
      <c r="AY135" s="144"/>
      <c r="AZ135" s="144"/>
      <c r="BA135" s="144"/>
      <c r="BB135" s="144"/>
      <c r="BC135" s="144"/>
      <c r="BD135" s="144"/>
      <c r="BE135" s="144"/>
      <c r="BF135" s="144"/>
      <c r="BG135" s="144"/>
      <c r="BH135" s="144"/>
      <c r="BI135" s="144"/>
      <c r="BJ135" s="144"/>
      <c r="BK135" s="144"/>
      <c r="BL135" s="144"/>
      <c r="BM135" s="144"/>
      <c r="BN135" s="144"/>
      <c r="BO135" s="144"/>
      <c r="BP135" s="144"/>
      <c r="BQ135" s="144"/>
      <c r="BR135" s="144"/>
      <c r="BS135" s="144"/>
      <c r="BT135" s="144"/>
      <c r="BU135" s="144"/>
      <c r="BV135" s="144"/>
      <c r="BW135" s="144"/>
      <c r="BX135" s="144"/>
      <c r="BY135" s="144"/>
      <c r="BZ135" s="144"/>
      <c r="CA135" s="144"/>
      <c r="CB135" s="144"/>
      <c r="CC135" s="144"/>
      <c r="CD135" s="144"/>
      <c r="CE135" s="144"/>
      <c r="CF135" s="144"/>
      <c r="CG135" s="144"/>
      <c r="CH135" s="144"/>
      <c r="CI135" s="144"/>
      <c r="CJ135" s="144"/>
      <c r="CK135" s="144"/>
      <c r="CL135" s="144"/>
      <c r="CM135" s="144"/>
      <c r="CN135" s="144"/>
      <c r="CO135" s="144"/>
      <c r="CP135" s="144"/>
    </row>
    <row r="136" spans="1:94" ht="16.5" x14ac:dyDescent="0.35">
      <c r="A136" s="450">
        <v>39211</v>
      </c>
      <c r="B136" s="529" t="s">
        <v>199</v>
      </c>
      <c r="C136" s="530"/>
      <c r="D136" s="134" t="s">
        <v>616</v>
      </c>
      <c r="E136" s="135" t="s">
        <v>200</v>
      </c>
      <c r="F136" s="466">
        <f t="shared" si="5"/>
        <v>89.9</v>
      </c>
      <c r="G136" s="573">
        <f t="shared" si="6"/>
        <v>95.6</v>
      </c>
      <c r="H136" s="565"/>
      <c r="I136" s="533">
        <v>111.2</v>
      </c>
      <c r="J136" s="499" t="s">
        <v>201</v>
      </c>
      <c r="K136" s="458">
        <v>94.6</v>
      </c>
      <c r="L136" s="574">
        <v>94.6</v>
      </c>
      <c r="M136" s="81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4"/>
      <c r="AA136" s="144"/>
      <c r="AB136" s="144"/>
      <c r="AC136" s="144"/>
      <c r="AD136" s="144"/>
      <c r="AE136" s="144"/>
      <c r="AF136" s="144"/>
      <c r="AG136" s="144"/>
      <c r="AH136" s="144"/>
      <c r="AI136" s="144"/>
      <c r="AJ136" s="144"/>
      <c r="AK136" s="144"/>
      <c r="AL136" s="144"/>
      <c r="AM136" s="144"/>
      <c r="AN136" s="144"/>
      <c r="AO136" s="144"/>
      <c r="AP136" s="144"/>
      <c r="AQ136" s="144"/>
      <c r="AR136" s="144"/>
      <c r="AS136" s="144"/>
      <c r="AT136" s="144"/>
      <c r="AU136" s="144"/>
      <c r="AV136" s="144"/>
      <c r="AW136" s="144"/>
      <c r="AX136" s="144"/>
      <c r="AY136" s="144"/>
      <c r="AZ136" s="144"/>
      <c r="BA136" s="144"/>
      <c r="BB136" s="144"/>
      <c r="BC136" s="144"/>
      <c r="BD136" s="144"/>
      <c r="BE136" s="144"/>
      <c r="BF136" s="144"/>
      <c r="BG136" s="144"/>
      <c r="BH136" s="144"/>
      <c r="BI136" s="144"/>
      <c r="BJ136" s="144"/>
      <c r="BK136" s="144"/>
      <c r="BL136" s="144"/>
      <c r="BM136" s="144"/>
      <c r="BN136" s="144"/>
      <c r="BO136" s="144"/>
      <c r="BP136" s="144"/>
      <c r="BQ136" s="144"/>
      <c r="BR136" s="144"/>
      <c r="BS136" s="144"/>
      <c r="BT136" s="144"/>
      <c r="BU136" s="144"/>
      <c r="BV136" s="144"/>
      <c r="BW136" s="144"/>
      <c r="BX136" s="144"/>
      <c r="BY136" s="144"/>
      <c r="BZ136" s="144"/>
      <c r="CA136" s="144"/>
      <c r="CB136" s="144"/>
      <c r="CC136" s="144"/>
      <c r="CD136" s="144"/>
      <c r="CE136" s="144"/>
      <c r="CF136" s="144"/>
      <c r="CG136" s="144"/>
      <c r="CH136" s="144"/>
      <c r="CI136" s="144"/>
      <c r="CJ136" s="144"/>
      <c r="CK136" s="144"/>
      <c r="CL136" s="144"/>
      <c r="CM136" s="144"/>
      <c r="CN136" s="144"/>
      <c r="CO136" s="144"/>
      <c r="CP136" s="144"/>
    </row>
    <row r="137" spans="1:94" ht="16.5" x14ac:dyDescent="0.35">
      <c r="A137" s="450">
        <v>39217</v>
      </c>
      <c r="B137" s="544" t="s">
        <v>202</v>
      </c>
      <c r="C137" s="545"/>
      <c r="D137" s="535" t="s">
        <v>617</v>
      </c>
      <c r="E137" s="135" t="s">
        <v>200</v>
      </c>
      <c r="F137" s="466">
        <f t="shared" si="5"/>
        <v>89.9</v>
      </c>
      <c r="G137" s="573">
        <f t="shared" si="6"/>
        <v>95.6</v>
      </c>
      <c r="H137" s="565"/>
      <c r="I137" s="533">
        <v>111.2</v>
      </c>
      <c r="J137" s="501" t="s">
        <v>201</v>
      </c>
      <c r="K137" s="458">
        <v>94.6</v>
      </c>
      <c r="L137" s="575">
        <v>94.6</v>
      </c>
      <c r="M137" s="81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4"/>
      <c r="AA137" s="144"/>
      <c r="AB137" s="144"/>
      <c r="AC137" s="144"/>
      <c r="AD137" s="144"/>
      <c r="AE137" s="144"/>
      <c r="AF137" s="144"/>
      <c r="AG137" s="144"/>
      <c r="AH137" s="144"/>
      <c r="AI137" s="144"/>
      <c r="AJ137" s="144"/>
      <c r="AK137" s="144"/>
      <c r="AL137" s="144"/>
      <c r="AM137" s="144"/>
      <c r="AN137" s="144"/>
      <c r="AO137" s="144"/>
      <c r="AP137" s="144"/>
      <c r="AQ137" s="144"/>
      <c r="AR137" s="144"/>
      <c r="AS137" s="144"/>
      <c r="AT137" s="144"/>
      <c r="AU137" s="144"/>
      <c r="AV137" s="144"/>
      <c r="AW137" s="144"/>
      <c r="AX137" s="144"/>
      <c r="AY137" s="144"/>
      <c r="AZ137" s="144"/>
      <c r="BA137" s="144"/>
      <c r="BB137" s="144"/>
      <c r="BC137" s="144"/>
      <c r="BD137" s="144"/>
      <c r="BE137" s="144"/>
      <c r="BF137" s="144"/>
      <c r="BG137" s="144"/>
      <c r="BH137" s="144"/>
      <c r="BI137" s="144"/>
      <c r="BJ137" s="144"/>
      <c r="BK137" s="144"/>
      <c r="BL137" s="144"/>
      <c r="BM137" s="144"/>
      <c r="BN137" s="144"/>
      <c r="BO137" s="144"/>
      <c r="BP137" s="144"/>
      <c r="BQ137" s="144"/>
      <c r="BR137" s="144"/>
      <c r="BS137" s="144"/>
      <c r="BT137" s="144"/>
      <c r="BU137" s="144"/>
      <c r="BV137" s="144"/>
      <c r="BW137" s="144"/>
      <c r="BX137" s="144"/>
      <c r="BY137" s="144"/>
      <c r="BZ137" s="144"/>
      <c r="CA137" s="144"/>
      <c r="CB137" s="144"/>
      <c r="CC137" s="144"/>
      <c r="CD137" s="144"/>
      <c r="CE137" s="144"/>
      <c r="CF137" s="144"/>
      <c r="CG137" s="144"/>
      <c r="CH137" s="144"/>
      <c r="CI137" s="144"/>
      <c r="CJ137" s="144"/>
      <c r="CK137" s="144"/>
      <c r="CL137" s="144"/>
      <c r="CM137" s="144"/>
      <c r="CN137" s="144"/>
      <c r="CO137" s="144"/>
      <c r="CP137" s="144"/>
    </row>
    <row r="138" spans="1:94" ht="16.5" x14ac:dyDescent="0.35">
      <c r="A138" s="450">
        <v>39233</v>
      </c>
      <c r="B138" s="546" t="s">
        <v>202</v>
      </c>
      <c r="C138" s="547"/>
      <c r="D138" s="134" t="s">
        <v>617</v>
      </c>
      <c r="E138" s="531" t="s">
        <v>203</v>
      </c>
      <c r="F138" s="466">
        <f t="shared" si="5"/>
        <v>90</v>
      </c>
      <c r="G138" s="569">
        <f t="shared" si="6"/>
        <v>95.7</v>
      </c>
      <c r="H138" s="570"/>
      <c r="I138" s="532">
        <v>111.3</v>
      </c>
      <c r="J138" s="501" t="s">
        <v>201</v>
      </c>
      <c r="K138" s="458">
        <v>94.6</v>
      </c>
      <c r="L138" s="575">
        <v>94.6</v>
      </c>
      <c r="M138" s="81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4"/>
      <c r="AA138" s="144"/>
      <c r="AB138" s="144"/>
      <c r="AC138" s="144"/>
      <c r="AD138" s="144"/>
      <c r="AE138" s="144"/>
      <c r="AF138" s="144"/>
      <c r="AG138" s="144"/>
      <c r="AH138" s="144"/>
      <c r="AI138" s="144"/>
      <c r="AJ138" s="144"/>
      <c r="AK138" s="144"/>
      <c r="AL138" s="144"/>
      <c r="AM138" s="144"/>
      <c r="AN138" s="144"/>
      <c r="AO138" s="144"/>
      <c r="AP138" s="144"/>
      <c r="AQ138" s="144"/>
      <c r="AR138" s="144"/>
      <c r="AS138" s="144"/>
      <c r="AT138" s="144"/>
      <c r="AU138" s="144"/>
      <c r="AV138" s="144"/>
      <c r="AW138" s="144"/>
      <c r="AX138" s="144"/>
      <c r="AY138" s="144"/>
      <c r="AZ138" s="144"/>
      <c r="BA138" s="144"/>
      <c r="BB138" s="144"/>
      <c r="BC138" s="144"/>
      <c r="BD138" s="144"/>
      <c r="BE138" s="144"/>
      <c r="BF138" s="144"/>
      <c r="BG138" s="144"/>
      <c r="BH138" s="144"/>
      <c r="BI138" s="144"/>
      <c r="BJ138" s="144"/>
      <c r="BK138" s="144"/>
      <c r="BL138" s="144"/>
      <c r="BM138" s="144"/>
      <c r="BN138" s="144"/>
      <c r="BO138" s="144"/>
      <c r="BP138" s="144"/>
      <c r="BQ138" s="144"/>
      <c r="BR138" s="144"/>
      <c r="BS138" s="144"/>
      <c r="BT138" s="144"/>
      <c r="BU138" s="144"/>
      <c r="BV138" s="144"/>
      <c r="BW138" s="144"/>
      <c r="BX138" s="144"/>
      <c r="BY138" s="144"/>
      <c r="BZ138" s="144"/>
      <c r="CA138" s="144"/>
      <c r="CB138" s="144"/>
      <c r="CC138" s="144"/>
      <c r="CD138" s="144"/>
      <c r="CE138" s="144"/>
      <c r="CF138" s="144"/>
      <c r="CG138" s="144"/>
      <c r="CH138" s="144"/>
      <c r="CI138" s="144"/>
      <c r="CJ138" s="144"/>
      <c r="CK138" s="144"/>
      <c r="CL138" s="144"/>
      <c r="CM138" s="144"/>
      <c r="CN138" s="144"/>
      <c r="CO138" s="144"/>
      <c r="CP138" s="144"/>
    </row>
    <row r="139" spans="1:94" ht="16.5" x14ac:dyDescent="0.35">
      <c r="A139" s="450">
        <v>39237</v>
      </c>
      <c r="B139" s="546" t="s">
        <v>202</v>
      </c>
      <c r="C139" s="547"/>
      <c r="D139" s="134" t="s">
        <v>617</v>
      </c>
      <c r="E139" s="577" t="s">
        <v>203</v>
      </c>
      <c r="F139" s="466">
        <f t="shared" si="5"/>
        <v>90</v>
      </c>
      <c r="G139" s="573">
        <f t="shared" si="6"/>
        <v>95.7</v>
      </c>
      <c r="H139" s="565"/>
      <c r="I139" s="533">
        <v>111.3</v>
      </c>
      <c r="J139" s="499" t="s">
        <v>204</v>
      </c>
      <c r="K139" s="458">
        <v>94.9</v>
      </c>
      <c r="L139" s="574">
        <v>94.9</v>
      </c>
      <c r="M139" s="81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4"/>
      <c r="AA139" s="144"/>
      <c r="AB139" s="144"/>
      <c r="AC139" s="144"/>
      <c r="AD139" s="144"/>
      <c r="AE139" s="144"/>
      <c r="AF139" s="144"/>
      <c r="AG139" s="144"/>
      <c r="AH139" s="144"/>
      <c r="AI139" s="144"/>
      <c r="AJ139" s="144"/>
      <c r="AK139" s="144"/>
      <c r="AL139" s="144"/>
      <c r="AM139" s="144"/>
      <c r="AN139" s="144"/>
      <c r="AO139" s="144"/>
      <c r="AP139" s="144"/>
      <c r="AQ139" s="144"/>
      <c r="AR139" s="144"/>
      <c r="AS139" s="144"/>
      <c r="AT139" s="144"/>
      <c r="AU139" s="144"/>
      <c r="AV139" s="144"/>
      <c r="AW139" s="144"/>
      <c r="AX139" s="144"/>
      <c r="AY139" s="144"/>
      <c r="AZ139" s="144"/>
      <c r="BA139" s="144"/>
      <c r="BB139" s="144"/>
      <c r="BC139" s="144"/>
      <c r="BD139" s="144"/>
      <c r="BE139" s="144"/>
      <c r="BF139" s="144"/>
      <c r="BG139" s="144"/>
      <c r="BH139" s="144"/>
      <c r="BI139" s="144"/>
      <c r="BJ139" s="144"/>
      <c r="BK139" s="144"/>
      <c r="BL139" s="144"/>
      <c r="BM139" s="144"/>
      <c r="BN139" s="144"/>
      <c r="BO139" s="144"/>
      <c r="BP139" s="144"/>
      <c r="BQ139" s="144"/>
      <c r="BR139" s="144"/>
      <c r="BS139" s="144"/>
      <c r="BT139" s="144"/>
      <c r="BU139" s="144"/>
      <c r="BV139" s="144"/>
      <c r="BW139" s="144"/>
      <c r="BX139" s="144"/>
      <c r="BY139" s="144"/>
      <c r="BZ139" s="144"/>
      <c r="CA139" s="144"/>
      <c r="CB139" s="144"/>
      <c r="CC139" s="144"/>
      <c r="CD139" s="144"/>
      <c r="CE139" s="144"/>
      <c r="CF139" s="144"/>
      <c r="CG139" s="144"/>
      <c r="CH139" s="144"/>
      <c r="CI139" s="144"/>
      <c r="CJ139" s="144"/>
      <c r="CK139" s="144"/>
      <c r="CL139" s="144"/>
      <c r="CM139" s="144"/>
      <c r="CN139" s="144"/>
      <c r="CO139" s="144"/>
      <c r="CP139" s="144"/>
    </row>
    <row r="140" spans="1:94" ht="15.5" x14ac:dyDescent="0.35">
      <c r="A140" s="450">
        <v>39246</v>
      </c>
      <c r="B140" s="544" t="s">
        <v>205</v>
      </c>
      <c r="C140" s="545"/>
      <c r="D140" s="535" t="s">
        <v>618</v>
      </c>
      <c r="E140" s="577" t="s">
        <v>203</v>
      </c>
      <c r="F140" s="466">
        <f t="shared" si="5"/>
        <v>90</v>
      </c>
      <c r="G140" s="573">
        <f t="shared" si="6"/>
        <v>95.7</v>
      </c>
      <c r="H140" s="565"/>
      <c r="I140" s="533">
        <v>111.3</v>
      </c>
      <c r="J140" s="501" t="s">
        <v>204</v>
      </c>
      <c r="K140" s="458">
        <v>94.9</v>
      </c>
      <c r="L140" s="575">
        <v>94.9</v>
      </c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  <c r="AA140" s="140"/>
      <c r="AB140" s="140"/>
      <c r="AC140" s="140"/>
      <c r="AD140" s="140"/>
      <c r="AE140" s="140"/>
      <c r="AF140" s="140"/>
      <c r="AG140" s="140"/>
      <c r="AH140" s="140"/>
      <c r="AI140" s="140"/>
      <c r="AJ140" s="140"/>
      <c r="AK140" s="140"/>
      <c r="AL140" s="140"/>
      <c r="AM140" s="140"/>
      <c r="AN140" s="140"/>
      <c r="AO140" s="140"/>
      <c r="AP140" s="140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  <c r="BI140" s="140"/>
      <c r="BJ140" s="140"/>
      <c r="BK140" s="140"/>
      <c r="BL140" s="140"/>
      <c r="BM140" s="140"/>
      <c r="BN140" s="140"/>
      <c r="BO140" s="140"/>
      <c r="BP140" s="140"/>
      <c r="BQ140" s="140"/>
      <c r="BR140" s="140"/>
      <c r="BS140" s="140"/>
      <c r="BT140" s="140"/>
      <c r="BU140" s="140"/>
      <c r="BV140" s="140"/>
      <c r="BW140" s="140"/>
      <c r="BX140" s="140"/>
      <c r="BY140" s="140"/>
      <c r="BZ140" s="140"/>
      <c r="CA140" s="140"/>
      <c r="CB140" s="140"/>
      <c r="CC140" s="140"/>
      <c r="CD140" s="140"/>
      <c r="CE140" s="140"/>
      <c r="CF140" s="140"/>
      <c r="CG140" s="140"/>
      <c r="CH140" s="140"/>
      <c r="CI140" s="140"/>
      <c r="CJ140" s="140"/>
      <c r="CK140" s="140"/>
      <c r="CL140" s="140"/>
      <c r="CM140" s="140"/>
      <c r="CN140" s="140"/>
      <c r="CO140" s="140"/>
      <c r="CP140" s="140"/>
    </row>
    <row r="141" spans="1:94" ht="15.5" x14ac:dyDescent="0.35">
      <c r="A141" s="450">
        <v>39262</v>
      </c>
      <c r="B141" s="546" t="s">
        <v>205</v>
      </c>
      <c r="C141" s="547"/>
      <c r="D141" s="134" t="s">
        <v>618</v>
      </c>
      <c r="E141" s="578" t="s">
        <v>206</v>
      </c>
      <c r="F141" s="466">
        <f t="shared" si="5"/>
        <v>90.4</v>
      </c>
      <c r="G141" s="576">
        <f t="shared" si="6"/>
        <v>96.1</v>
      </c>
      <c r="H141" s="570"/>
      <c r="I141" s="532">
        <v>111.8</v>
      </c>
      <c r="J141" s="501" t="s">
        <v>204</v>
      </c>
      <c r="K141" s="458">
        <v>94.9</v>
      </c>
      <c r="L141" s="575">
        <v>94.9</v>
      </c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  <c r="AA141" s="140"/>
      <c r="AB141" s="140"/>
      <c r="AC141" s="140"/>
      <c r="AD141" s="140"/>
      <c r="AE141" s="140"/>
      <c r="AF141" s="140"/>
      <c r="AG141" s="140"/>
      <c r="AH141" s="140"/>
      <c r="AI141" s="140"/>
      <c r="AJ141" s="140"/>
      <c r="AK141" s="140"/>
      <c r="AL141" s="140"/>
      <c r="AM141" s="140"/>
      <c r="AN141" s="140"/>
      <c r="AO141" s="140"/>
      <c r="AP141" s="140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  <c r="BD141" s="140"/>
      <c r="BE141" s="140"/>
      <c r="BF141" s="140"/>
      <c r="BG141" s="140"/>
      <c r="BH141" s="140"/>
      <c r="BI141" s="140"/>
      <c r="BJ141" s="140"/>
      <c r="BK141" s="140"/>
      <c r="BL141" s="140"/>
      <c r="BM141" s="140"/>
      <c r="BN141" s="140"/>
      <c r="BO141" s="140"/>
      <c r="BP141" s="140"/>
      <c r="BQ141" s="140"/>
      <c r="BR141" s="140"/>
      <c r="BS141" s="140"/>
      <c r="BT141" s="140"/>
      <c r="BU141" s="140"/>
      <c r="BV141" s="140"/>
      <c r="BW141" s="140"/>
      <c r="BX141" s="140"/>
      <c r="BY141" s="140"/>
      <c r="BZ141" s="140"/>
      <c r="CA141" s="140"/>
      <c r="CB141" s="140"/>
      <c r="CC141" s="140"/>
      <c r="CD141" s="140"/>
      <c r="CE141" s="140"/>
      <c r="CF141" s="140"/>
      <c r="CG141" s="140"/>
      <c r="CH141" s="140"/>
      <c r="CI141" s="140"/>
      <c r="CJ141" s="140"/>
      <c r="CK141" s="140"/>
      <c r="CL141" s="140"/>
      <c r="CM141" s="140"/>
      <c r="CN141" s="140"/>
      <c r="CO141" s="140"/>
      <c r="CP141" s="140"/>
    </row>
    <row r="142" spans="1:94" ht="15.5" x14ac:dyDescent="0.35">
      <c r="A142" s="450">
        <v>39272</v>
      </c>
      <c r="B142" s="546" t="s">
        <v>205</v>
      </c>
      <c r="C142" s="547"/>
      <c r="D142" s="134" t="s">
        <v>618</v>
      </c>
      <c r="E142" s="577" t="s">
        <v>206</v>
      </c>
      <c r="F142" s="466">
        <f t="shared" si="5"/>
        <v>90.4</v>
      </c>
      <c r="G142" s="573">
        <f t="shared" si="6"/>
        <v>96.1</v>
      </c>
      <c r="H142" s="565"/>
      <c r="I142" s="533">
        <v>111.8</v>
      </c>
      <c r="J142" s="499" t="s">
        <v>207</v>
      </c>
      <c r="K142" s="458">
        <v>95.3</v>
      </c>
      <c r="L142" s="574">
        <v>95.3</v>
      </c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  <c r="AB142" s="140"/>
      <c r="AC142" s="140"/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40"/>
      <c r="BJ142" s="140"/>
      <c r="BK142" s="140"/>
      <c r="BL142" s="140"/>
      <c r="BM142" s="140"/>
      <c r="BN142" s="140"/>
      <c r="BO142" s="140"/>
      <c r="BP142" s="140"/>
      <c r="BQ142" s="140"/>
      <c r="BR142" s="140"/>
      <c r="BS142" s="140"/>
      <c r="BT142" s="140"/>
      <c r="BU142" s="140"/>
      <c r="BV142" s="140"/>
      <c r="BW142" s="140"/>
      <c r="BX142" s="140"/>
      <c r="BY142" s="140"/>
      <c r="BZ142" s="140"/>
      <c r="CA142" s="140"/>
      <c r="CB142" s="140"/>
      <c r="CC142" s="140"/>
      <c r="CD142" s="140"/>
      <c r="CE142" s="140"/>
      <c r="CF142" s="140"/>
      <c r="CG142" s="140"/>
      <c r="CH142" s="140"/>
      <c r="CI142" s="140"/>
      <c r="CJ142" s="140"/>
      <c r="CK142" s="140"/>
      <c r="CL142" s="140"/>
      <c r="CM142" s="140"/>
      <c r="CN142" s="140"/>
      <c r="CO142" s="140"/>
      <c r="CP142" s="140"/>
    </row>
    <row r="143" spans="1:94" ht="15.5" x14ac:dyDescent="0.35">
      <c r="A143" s="450">
        <v>39276</v>
      </c>
      <c r="B143" s="544" t="s">
        <v>208</v>
      </c>
      <c r="C143" s="545"/>
      <c r="D143" s="535" t="s">
        <v>619</v>
      </c>
      <c r="E143" s="577" t="s">
        <v>206</v>
      </c>
      <c r="F143" s="466">
        <f t="shared" si="5"/>
        <v>90.4</v>
      </c>
      <c r="G143" s="573">
        <f t="shared" si="6"/>
        <v>96.1</v>
      </c>
      <c r="H143" s="565"/>
      <c r="I143" s="533">
        <v>111.8</v>
      </c>
      <c r="J143" s="501" t="s">
        <v>207</v>
      </c>
      <c r="K143" s="458">
        <v>95.3</v>
      </c>
      <c r="L143" s="575">
        <v>95.3</v>
      </c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/>
      <c r="AF143" s="140"/>
      <c r="AG143" s="140"/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  <c r="BJ143" s="140"/>
      <c r="BK143" s="140"/>
      <c r="BL143" s="140"/>
      <c r="BM143" s="140"/>
      <c r="BN143" s="140"/>
      <c r="BO143" s="140"/>
      <c r="BP143" s="140"/>
      <c r="BQ143" s="140"/>
      <c r="BR143" s="140"/>
      <c r="BS143" s="140"/>
      <c r="BT143" s="140"/>
      <c r="BU143" s="140"/>
      <c r="BV143" s="140"/>
      <c r="BW143" s="140"/>
      <c r="BX143" s="140"/>
      <c r="BY143" s="140"/>
      <c r="BZ143" s="140"/>
      <c r="CA143" s="140"/>
      <c r="CB143" s="140"/>
      <c r="CC143" s="140"/>
      <c r="CD143" s="140"/>
      <c r="CE143" s="140"/>
      <c r="CF143" s="140"/>
      <c r="CG143" s="140"/>
      <c r="CH143" s="140"/>
      <c r="CI143" s="140"/>
      <c r="CJ143" s="140"/>
      <c r="CK143" s="140"/>
      <c r="CL143" s="140"/>
      <c r="CM143" s="140"/>
      <c r="CN143" s="140"/>
      <c r="CO143" s="140"/>
      <c r="CP143" s="140"/>
    </row>
    <row r="144" spans="1:94" ht="15.5" x14ac:dyDescent="0.35">
      <c r="A144" s="450">
        <v>39293</v>
      </c>
      <c r="B144" s="546" t="s">
        <v>208</v>
      </c>
      <c r="C144" s="547"/>
      <c r="D144" s="134" t="s">
        <v>619</v>
      </c>
      <c r="E144" s="578" t="s">
        <v>209</v>
      </c>
      <c r="F144" s="466">
        <f t="shared" si="5"/>
        <v>90.7</v>
      </c>
      <c r="G144" s="576">
        <f t="shared" si="6"/>
        <v>96.4</v>
      </c>
      <c r="H144" s="570"/>
      <c r="I144" s="532">
        <v>112.1</v>
      </c>
      <c r="J144" s="501" t="s">
        <v>207</v>
      </c>
      <c r="K144" s="458">
        <v>95.3</v>
      </c>
      <c r="L144" s="575">
        <v>95.3</v>
      </c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  <c r="AA144" s="140"/>
      <c r="AB144" s="140"/>
      <c r="AC144" s="140"/>
      <c r="AD144" s="140"/>
      <c r="AE144" s="140"/>
      <c r="AF144" s="140"/>
      <c r="AG144" s="140"/>
      <c r="AH144" s="140"/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40"/>
      <c r="AY144" s="140"/>
      <c r="AZ144" s="140"/>
      <c r="BA144" s="140"/>
      <c r="BB144" s="140"/>
      <c r="BC144" s="140"/>
      <c r="BD144" s="140"/>
      <c r="BE144" s="140"/>
      <c r="BF144" s="140"/>
      <c r="BG144" s="140"/>
      <c r="BH144" s="140"/>
      <c r="BI144" s="140"/>
      <c r="BJ144" s="140"/>
      <c r="BK144" s="140"/>
      <c r="BL144" s="140"/>
      <c r="BM144" s="140"/>
      <c r="BN144" s="140"/>
      <c r="BO144" s="140"/>
      <c r="BP144" s="140"/>
      <c r="BQ144" s="140"/>
      <c r="BR144" s="140"/>
      <c r="BS144" s="140"/>
      <c r="BT144" s="140"/>
      <c r="BU144" s="140"/>
      <c r="BV144" s="140"/>
      <c r="BW144" s="140"/>
      <c r="BX144" s="140"/>
      <c r="BY144" s="140"/>
      <c r="BZ144" s="140"/>
      <c r="CA144" s="140"/>
      <c r="CB144" s="140"/>
      <c r="CC144" s="140"/>
      <c r="CD144" s="140"/>
      <c r="CE144" s="140"/>
      <c r="CF144" s="140"/>
      <c r="CG144" s="140"/>
      <c r="CH144" s="140"/>
      <c r="CI144" s="140"/>
      <c r="CJ144" s="140"/>
      <c r="CK144" s="140"/>
      <c r="CL144" s="140"/>
      <c r="CM144" s="140"/>
      <c r="CN144" s="140"/>
      <c r="CO144" s="140"/>
      <c r="CP144" s="140"/>
    </row>
    <row r="145" spans="1:25" ht="15.5" x14ac:dyDescent="0.35">
      <c r="A145" s="110" t="s">
        <v>210</v>
      </c>
      <c r="B145" s="544" t="s">
        <v>211</v>
      </c>
      <c r="C145" s="545"/>
      <c r="D145" s="535" t="s">
        <v>620</v>
      </c>
      <c r="E145" s="577" t="s">
        <v>209</v>
      </c>
      <c r="F145" s="466">
        <f t="shared" si="5"/>
        <v>90.7</v>
      </c>
      <c r="G145" s="573">
        <f t="shared" si="6"/>
        <v>96.4</v>
      </c>
      <c r="H145" s="565"/>
      <c r="I145" s="533">
        <v>112.1</v>
      </c>
      <c r="J145" s="501" t="s">
        <v>207</v>
      </c>
      <c r="K145" s="458">
        <v>95.3</v>
      </c>
      <c r="L145" s="575">
        <v>95.3</v>
      </c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</row>
    <row r="146" spans="1:25" ht="15.5" x14ac:dyDescent="0.35">
      <c r="A146" s="579">
        <v>39332</v>
      </c>
      <c r="B146" s="546" t="s">
        <v>211</v>
      </c>
      <c r="C146" s="547"/>
      <c r="D146" s="134" t="s">
        <v>620</v>
      </c>
      <c r="E146" s="577" t="s">
        <v>209</v>
      </c>
      <c r="F146" s="466">
        <f t="shared" si="5"/>
        <v>90.7</v>
      </c>
      <c r="G146" s="573">
        <f t="shared" si="6"/>
        <v>96.4</v>
      </c>
      <c r="H146" s="565"/>
      <c r="I146" s="533">
        <v>112.1</v>
      </c>
      <c r="J146" s="499" t="s">
        <v>212</v>
      </c>
      <c r="K146" s="458">
        <v>96</v>
      </c>
      <c r="L146" s="574">
        <v>96</v>
      </c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</row>
    <row r="147" spans="1:25" ht="15.5" x14ac:dyDescent="0.35">
      <c r="A147" s="579">
        <v>39338</v>
      </c>
      <c r="B147" s="544" t="s">
        <v>213</v>
      </c>
      <c r="C147" s="545"/>
      <c r="D147" s="535" t="s">
        <v>620</v>
      </c>
      <c r="E147" s="577" t="s">
        <v>209</v>
      </c>
      <c r="F147" s="466">
        <f t="shared" si="5"/>
        <v>90.7</v>
      </c>
      <c r="G147" s="573">
        <f t="shared" si="6"/>
        <v>96.4</v>
      </c>
      <c r="H147" s="565"/>
      <c r="I147" s="533">
        <v>112.1</v>
      </c>
      <c r="J147" s="501" t="s">
        <v>212</v>
      </c>
      <c r="K147" s="458">
        <v>96</v>
      </c>
      <c r="L147" s="575">
        <v>96</v>
      </c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</row>
    <row r="148" spans="1:25" ht="15.5" x14ac:dyDescent="0.35">
      <c r="A148" s="579">
        <v>39353</v>
      </c>
      <c r="B148" s="546" t="s">
        <v>213</v>
      </c>
      <c r="C148" s="547"/>
      <c r="D148" s="134" t="s">
        <v>620</v>
      </c>
      <c r="E148" s="578" t="s">
        <v>214</v>
      </c>
      <c r="F148" s="466">
        <f t="shared" si="5"/>
        <v>91.3</v>
      </c>
      <c r="G148" s="576">
        <f t="shared" si="6"/>
        <v>97</v>
      </c>
      <c r="H148" s="570"/>
      <c r="I148" s="532">
        <v>112.9</v>
      </c>
      <c r="J148" s="501" t="s">
        <v>212</v>
      </c>
      <c r="K148" s="458">
        <v>96</v>
      </c>
      <c r="L148" s="575">
        <v>96</v>
      </c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</row>
    <row r="149" spans="1:25" ht="15.5" x14ac:dyDescent="0.35">
      <c r="A149" s="579">
        <v>39363</v>
      </c>
      <c r="B149" s="546" t="s">
        <v>213</v>
      </c>
      <c r="C149" s="547"/>
      <c r="D149" s="134" t="s">
        <v>620</v>
      </c>
      <c r="E149" s="577" t="s">
        <v>214</v>
      </c>
      <c r="F149" s="466">
        <f t="shared" si="5"/>
        <v>91.3</v>
      </c>
      <c r="G149" s="573">
        <f t="shared" si="6"/>
        <v>97</v>
      </c>
      <c r="H149" s="565"/>
      <c r="I149" s="533">
        <v>112.9</v>
      </c>
      <c r="J149" s="499" t="s">
        <v>215</v>
      </c>
      <c r="K149" s="458">
        <v>96.1</v>
      </c>
      <c r="L149" s="574">
        <v>96.1</v>
      </c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</row>
    <row r="150" spans="1:25" ht="15.5" x14ac:dyDescent="0.35">
      <c r="A150" s="579">
        <v>39367</v>
      </c>
      <c r="B150" s="544" t="s">
        <v>216</v>
      </c>
      <c r="C150" s="545"/>
      <c r="D150" s="535" t="s">
        <v>621</v>
      </c>
      <c r="E150" s="577" t="s">
        <v>214</v>
      </c>
      <c r="F150" s="466">
        <f t="shared" si="5"/>
        <v>91.3</v>
      </c>
      <c r="G150" s="573">
        <f t="shared" si="6"/>
        <v>97</v>
      </c>
      <c r="H150" s="565"/>
      <c r="I150" s="533">
        <v>112.9</v>
      </c>
      <c r="J150" s="501" t="s">
        <v>215</v>
      </c>
      <c r="K150" s="458">
        <v>96.1</v>
      </c>
      <c r="L150" s="575">
        <v>96.1</v>
      </c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</row>
    <row r="151" spans="1:25" ht="15.5" x14ac:dyDescent="0.35">
      <c r="A151" s="579"/>
      <c r="B151" s="502" t="s">
        <v>147</v>
      </c>
      <c r="C151" s="503"/>
      <c r="D151" s="535"/>
      <c r="E151" s="577"/>
      <c r="F151" s="577"/>
      <c r="G151" s="573"/>
      <c r="H151" s="565"/>
      <c r="I151" s="533" t="s">
        <v>611</v>
      </c>
      <c r="J151" s="501"/>
      <c r="K151" s="549" t="s">
        <v>611</v>
      </c>
      <c r="L151" s="575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</row>
    <row r="152" spans="1:25" ht="15.5" x14ac:dyDescent="0.35">
      <c r="A152" s="579"/>
      <c r="B152" s="506" t="s">
        <v>217</v>
      </c>
      <c r="C152" s="503"/>
      <c r="D152" s="535"/>
      <c r="E152" s="577"/>
      <c r="F152" s="577"/>
      <c r="G152" s="573"/>
      <c r="H152" s="565"/>
      <c r="I152" s="533" t="s">
        <v>611</v>
      </c>
      <c r="J152" s="501"/>
      <c r="K152" s="549" t="s">
        <v>611</v>
      </c>
      <c r="L152" s="575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</row>
    <row r="153" spans="1:25" ht="16.5" x14ac:dyDescent="0.35">
      <c r="A153" s="580">
        <v>39386</v>
      </c>
      <c r="B153" s="552" t="s">
        <v>216</v>
      </c>
      <c r="C153" s="553"/>
      <c r="D153" s="554" t="s">
        <v>621</v>
      </c>
      <c r="E153" s="581" t="s">
        <v>218</v>
      </c>
      <c r="F153" s="466">
        <f t="shared" ref="F153:F186" si="7">ROUND(G153/1.0629,1)</f>
        <v>91.4</v>
      </c>
      <c r="G153" s="582">
        <f t="shared" ref="G153:G203" si="8">ROUND(ROUND(I153/1.064,1)/1.0933,1)</f>
        <v>97.2</v>
      </c>
      <c r="H153" s="557"/>
      <c r="I153" s="558">
        <v>113.1</v>
      </c>
      <c r="J153" s="559" t="s">
        <v>215</v>
      </c>
      <c r="K153" s="583">
        <v>96.1</v>
      </c>
      <c r="L153" s="523">
        <v>96.1</v>
      </c>
      <c r="M153" s="361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</row>
    <row r="154" spans="1:25" ht="15.5" x14ac:dyDescent="0.35">
      <c r="A154" s="579">
        <v>39395</v>
      </c>
      <c r="B154" s="584" t="s">
        <v>216</v>
      </c>
      <c r="C154" s="585"/>
      <c r="D154" s="586" t="s">
        <v>621</v>
      </c>
      <c r="E154" s="587" t="s">
        <v>218</v>
      </c>
      <c r="F154" s="466">
        <f t="shared" si="7"/>
        <v>91.4</v>
      </c>
      <c r="G154" s="573">
        <f t="shared" si="8"/>
        <v>97.2</v>
      </c>
      <c r="H154" s="565"/>
      <c r="I154" s="588">
        <v>113.1</v>
      </c>
      <c r="J154" s="589" t="s">
        <v>219</v>
      </c>
      <c r="K154" s="458">
        <v>96.2</v>
      </c>
      <c r="L154" s="590">
        <v>96.2</v>
      </c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</row>
    <row r="155" spans="1:25" ht="15.5" x14ac:dyDescent="0.35">
      <c r="A155" s="579">
        <v>39399</v>
      </c>
      <c r="B155" s="591" t="s">
        <v>220</v>
      </c>
      <c r="C155" s="592"/>
      <c r="D155" s="593" t="s">
        <v>622</v>
      </c>
      <c r="E155" s="587" t="s">
        <v>218</v>
      </c>
      <c r="F155" s="466">
        <f t="shared" si="7"/>
        <v>91.4</v>
      </c>
      <c r="G155" s="573">
        <f t="shared" si="8"/>
        <v>97.2</v>
      </c>
      <c r="H155" s="565"/>
      <c r="I155" s="588">
        <v>113.1</v>
      </c>
      <c r="J155" s="594" t="s">
        <v>219</v>
      </c>
      <c r="K155" s="458">
        <v>96.2</v>
      </c>
      <c r="L155" s="595">
        <v>96.2</v>
      </c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</row>
    <row r="156" spans="1:25" ht="15.5" x14ac:dyDescent="0.35">
      <c r="A156" s="579">
        <v>39419</v>
      </c>
      <c r="B156" s="584" t="s">
        <v>220</v>
      </c>
      <c r="C156" s="585"/>
      <c r="D156" s="586" t="s">
        <v>622</v>
      </c>
      <c r="E156" s="596" t="s">
        <v>221</v>
      </c>
      <c r="F156" s="466">
        <f t="shared" si="7"/>
        <v>92</v>
      </c>
      <c r="G156" s="576">
        <f t="shared" si="8"/>
        <v>97.8</v>
      </c>
      <c r="H156" s="570"/>
      <c r="I156" s="597">
        <v>113.7</v>
      </c>
      <c r="J156" s="594" t="s">
        <v>219</v>
      </c>
      <c r="K156" s="458">
        <v>96.2</v>
      </c>
      <c r="L156" s="595">
        <v>96.2</v>
      </c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</row>
    <row r="157" spans="1:25" ht="15.5" x14ac:dyDescent="0.35">
      <c r="A157" s="579">
        <v>39423</v>
      </c>
      <c r="B157" s="584" t="s">
        <v>220</v>
      </c>
      <c r="C157" s="585"/>
      <c r="D157" s="586" t="s">
        <v>622</v>
      </c>
      <c r="E157" s="587" t="s">
        <v>221</v>
      </c>
      <c r="F157" s="466">
        <f t="shared" si="7"/>
        <v>92</v>
      </c>
      <c r="G157" s="573">
        <f t="shared" si="8"/>
        <v>97.8</v>
      </c>
      <c r="H157" s="565"/>
      <c r="I157" s="588">
        <v>113.7</v>
      </c>
      <c r="J157" s="589" t="s">
        <v>222</v>
      </c>
      <c r="K157" s="458">
        <v>96.4</v>
      </c>
      <c r="L157" s="590">
        <v>96.4</v>
      </c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</row>
    <row r="158" spans="1:25" ht="15.5" x14ac:dyDescent="0.35">
      <c r="A158" s="579">
        <v>39429</v>
      </c>
      <c r="B158" s="591" t="s">
        <v>223</v>
      </c>
      <c r="C158" s="592"/>
      <c r="D158" s="593" t="s">
        <v>581</v>
      </c>
      <c r="E158" s="587" t="s">
        <v>221</v>
      </c>
      <c r="F158" s="466">
        <f t="shared" si="7"/>
        <v>92</v>
      </c>
      <c r="G158" s="573">
        <f t="shared" si="8"/>
        <v>97.8</v>
      </c>
      <c r="H158" s="565"/>
      <c r="I158" s="588">
        <v>113.7</v>
      </c>
      <c r="J158" s="594" t="s">
        <v>222</v>
      </c>
      <c r="K158" s="458">
        <v>96.4</v>
      </c>
      <c r="L158" s="595">
        <v>96.4</v>
      </c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</row>
    <row r="159" spans="1:25" ht="15.5" x14ac:dyDescent="0.35">
      <c r="A159" s="598">
        <v>39437</v>
      </c>
      <c r="B159" s="599" t="s">
        <v>223</v>
      </c>
      <c r="C159" s="600"/>
      <c r="D159" s="601" t="s">
        <v>581</v>
      </c>
      <c r="E159" s="602" t="s">
        <v>224</v>
      </c>
      <c r="F159" s="466">
        <f t="shared" si="7"/>
        <v>92.1</v>
      </c>
      <c r="G159" s="603">
        <f t="shared" si="8"/>
        <v>97.9</v>
      </c>
      <c r="H159" s="572"/>
      <c r="I159" s="604">
        <v>113.9</v>
      </c>
      <c r="J159" s="605" t="s">
        <v>222</v>
      </c>
      <c r="K159" s="458">
        <v>96.4</v>
      </c>
      <c r="L159" s="606">
        <v>96.4</v>
      </c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</row>
    <row r="160" spans="1:25" ht="15.5" x14ac:dyDescent="0.35">
      <c r="A160" s="579">
        <v>39456</v>
      </c>
      <c r="B160" s="584" t="s">
        <v>223</v>
      </c>
      <c r="C160" s="585"/>
      <c r="D160" s="586" t="s">
        <v>581</v>
      </c>
      <c r="E160" s="587" t="s">
        <v>224</v>
      </c>
      <c r="F160" s="466">
        <f t="shared" si="7"/>
        <v>92.1</v>
      </c>
      <c r="G160" s="573">
        <f t="shared" si="8"/>
        <v>97.9</v>
      </c>
      <c r="H160" s="565"/>
      <c r="I160" s="588">
        <v>113.9</v>
      </c>
      <c r="J160" s="589" t="s">
        <v>225</v>
      </c>
      <c r="K160" s="458">
        <v>96.6</v>
      </c>
      <c r="L160" s="590">
        <v>96.6</v>
      </c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</row>
    <row r="161" spans="1:13" ht="15.5" x14ac:dyDescent="0.35">
      <c r="A161" s="579">
        <v>39462</v>
      </c>
      <c r="B161" s="591" t="s">
        <v>226</v>
      </c>
      <c r="C161" s="592"/>
      <c r="D161" s="593" t="s">
        <v>623</v>
      </c>
      <c r="E161" s="587" t="s">
        <v>224</v>
      </c>
      <c r="F161" s="466">
        <f t="shared" si="7"/>
        <v>92.1</v>
      </c>
      <c r="G161" s="573">
        <f t="shared" si="8"/>
        <v>97.9</v>
      </c>
      <c r="H161" s="565"/>
      <c r="I161" s="588">
        <v>113.9</v>
      </c>
      <c r="J161" s="594" t="s">
        <v>225</v>
      </c>
      <c r="K161" s="458">
        <v>96.6</v>
      </c>
      <c r="L161" s="595">
        <v>96.6</v>
      </c>
    </row>
    <row r="162" spans="1:13" ht="15.5" x14ac:dyDescent="0.35">
      <c r="A162" s="579">
        <v>39478</v>
      </c>
      <c r="B162" s="584" t="s">
        <v>226</v>
      </c>
      <c r="C162" s="585"/>
      <c r="D162" s="586" t="s">
        <v>623</v>
      </c>
      <c r="E162" s="607" t="s">
        <v>227</v>
      </c>
      <c r="F162" s="466">
        <f t="shared" si="7"/>
        <v>92.4</v>
      </c>
      <c r="G162" s="569">
        <f t="shared" si="8"/>
        <v>98.2</v>
      </c>
      <c r="H162" s="570"/>
      <c r="I162" s="597">
        <v>114.3</v>
      </c>
      <c r="J162" s="594" t="s">
        <v>225</v>
      </c>
      <c r="K162" s="458">
        <v>96.6</v>
      </c>
      <c r="L162" s="595">
        <v>96.6</v>
      </c>
    </row>
    <row r="163" spans="1:13" ht="15.5" x14ac:dyDescent="0.35">
      <c r="A163" s="579">
        <v>39486</v>
      </c>
      <c r="B163" s="584" t="s">
        <v>226</v>
      </c>
      <c r="C163" s="585"/>
      <c r="D163" s="586" t="s">
        <v>623</v>
      </c>
      <c r="E163" s="608" t="s">
        <v>227</v>
      </c>
      <c r="F163" s="466">
        <f t="shared" si="7"/>
        <v>92.4</v>
      </c>
      <c r="G163" s="564">
        <f t="shared" si="8"/>
        <v>98.2</v>
      </c>
      <c r="H163" s="565"/>
      <c r="I163" s="588">
        <v>114.3</v>
      </c>
      <c r="J163" s="589" t="s">
        <v>228</v>
      </c>
      <c r="K163" s="458">
        <v>96.6</v>
      </c>
      <c r="L163" s="590">
        <v>96.6</v>
      </c>
    </row>
    <row r="164" spans="1:13" ht="15.5" x14ac:dyDescent="0.35">
      <c r="A164" s="579">
        <v>39499</v>
      </c>
      <c r="B164" s="591" t="s">
        <v>229</v>
      </c>
      <c r="C164" s="592"/>
      <c r="D164" s="593" t="s">
        <v>624</v>
      </c>
      <c r="E164" s="608" t="s">
        <v>227</v>
      </c>
      <c r="F164" s="466">
        <f t="shared" si="7"/>
        <v>92.4</v>
      </c>
      <c r="G164" s="564">
        <f t="shared" si="8"/>
        <v>98.2</v>
      </c>
      <c r="H164" s="565"/>
      <c r="I164" s="588">
        <v>114.3</v>
      </c>
      <c r="J164" s="594" t="s">
        <v>228</v>
      </c>
      <c r="K164" s="458">
        <v>96.6</v>
      </c>
      <c r="L164" s="595">
        <v>96.6</v>
      </c>
    </row>
    <row r="165" spans="1:13" ht="15.5" x14ac:dyDescent="0.35">
      <c r="A165" s="579">
        <v>39506</v>
      </c>
      <c r="B165" s="584" t="s">
        <v>229</v>
      </c>
      <c r="C165" s="585"/>
      <c r="D165" s="586" t="s">
        <v>624</v>
      </c>
      <c r="E165" s="607" t="s">
        <v>230</v>
      </c>
      <c r="F165" s="466">
        <f t="shared" si="7"/>
        <v>93.1</v>
      </c>
      <c r="G165" s="569">
        <f t="shared" si="8"/>
        <v>99</v>
      </c>
      <c r="H165" s="570"/>
      <c r="I165" s="597">
        <v>115.1</v>
      </c>
      <c r="J165" s="594" t="s">
        <v>228</v>
      </c>
      <c r="K165" s="458">
        <v>96.6</v>
      </c>
      <c r="L165" s="595">
        <v>96.6</v>
      </c>
    </row>
    <row r="166" spans="1:13" ht="15.5" x14ac:dyDescent="0.35">
      <c r="A166" s="579">
        <v>39514</v>
      </c>
      <c r="B166" s="584" t="s">
        <v>229</v>
      </c>
      <c r="C166" s="585"/>
      <c r="D166" s="586" t="s">
        <v>624</v>
      </c>
      <c r="E166" s="608" t="s">
        <v>230</v>
      </c>
      <c r="F166" s="466">
        <f t="shared" si="7"/>
        <v>93.1</v>
      </c>
      <c r="G166" s="564">
        <f t="shared" si="8"/>
        <v>99</v>
      </c>
      <c r="H166" s="565"/>
      <c r="I166" s="588">
        <v>115.1</v>
      </c>
      <c r="J166" s="589" t="s">
        <v>231</v>
      </c>
      <c r="K166" s="458">
        <v>96.8</v>
      </c>
      <c r="L166" s="590">
        <v>96.8</v>
      </c>
    </row>
    <row r="167" spans="1:13" ht="15.5" x14ac:dyDescent="0.35">
      <c r="A167" s="579">
        <v>39519</v>
      </c>
      <c r="B167" s="591" t="s">
        <v>232</v>
      </c>
      <c r="C167" s="592"/>
      <c r="D167" s="593" t="s">
        <v>625</v>
      </c>
      <c r="E167" s="608" t="s">
        <v>230</v>
      </c>
      <c r="F167" s="466">
        <f t="shared" si="7"/>
        <v>93.1</v>
      </c>
      <c r="G167" s="564">
        <f t="shared" si="8"/>
        <v>99</v>
      </c>
      <c r="H167" s="565"/>
      <c r="I167" s="588">
        <v>115.1</v>
      </c>
      <c r="J167" s="594" t="s">
        <v>231</v>
      </c>
      <c r="K167" s="458">
        <v>96.8</v>
      </c>
      <c r="L167" s="609">
        <v>96.8</v>
      </c>
    </row>
    <row r="168" spans="1:13" ht="15.5" x14ac:dyDescent="0.35">
      <c r="A168" s="579">
        <v>39538</v>
      </c>
      <c r="B168" s="584" t="s">
        <v>232</v>
      </c>
      <c r="C168" s="585"/>
      <c r="D168" s="586" t="s">
        <v>625</v>
      </c>
      <c r="E168" s="607" t="s">
        <v>233</v>
      </c>
      <c r="F168" s="466">
        <f t="shared" si="7"/>
        <v>93.8</v>
      </c>
      <c r="G168" s="569">
        <f t="shared" si="8"/>
        <v>99.7</v>
      </c>
      <c r="H168" s="570"/>
      <c r="I168" s="597">
        <v>116</v>
      </c>
      <c r="J168" s="594" t="s">
        <v>231</v>
      </c>
      <c r="K168" s="458">
        <v>96.8</v>
      </c>
      <c r="L168" s="609">
        <v>96.8</v>
      </c>
    </row>
    <row r="169" spans="1:13" ht="15.5" x14ac:dyDescent="0.35">
      <c r="A169" s="579">
        <v>39548</v>
      </c>
      <c r="B169" s="584" t="s">
        <v>232</v>
      </c>
      <c r="C169" s="585"/>
      <c r="D169" s="586" t="s">
        <v>625</v>
      </c>
      <c r="E169" s="608" t="s">
        <v>233</v>
      </c>
      <c r="F169" s="466">
        <f t="shared" si="7"/>
        <v>93.8</v>
      </c>
      <c r="G169" s="564">
        <f t="shared" si="8"/>
        <v>99.7</v>
      </c>
      <c r="H169" s="565"/>
      <c r="I169" s="588">
        <v>116</v>
      </c>
      <c r="J169" s="499" t="s">
        <v>234</v>
      </c>
      <c r="K169" s="458">
        <v>96.9</v>
      </c>
      <c r="L169" s="534">
        <v>96.9</v>
      </c>
    </row>
    <row r="170" spans="1:13" ht="15.5" x14ac:dyDescent="0.35">
      <c r="A170" s="610">
        <v>39553</v>
      </c>
      <c r="B170" s="611" t="s">
        <v>235</v>
      </c>
      <c r="C170" s="612"/>
      <c r="D170" s="613" t="s">
        <v>626</v>
      </c>
      <c r="E170" s="614" t="s">
        <v>233</v>
      </c>
      <c r="F170" s="466">
        <f t="shared" si="7"/>
        <v>93.8</v>
      </c>
      <c r="G170" s="615">
        <f t="shared" si="8"/>
        <v>99.7</v>
      </c>
      <c r="H170" s="616"/>
      <c r="I170" s="617">
        <v>116</v>
      </c>
      <c r="J170" s="618" t="s">
        <v>234</v>
      </c>
      <c r="K170" s="458">
        <v>96.9</v>
      </c>
      <c r="L170" s="619">
        <v>96.9</v>
      </c>
    </row>
    <row r="171" spans="1:13" ht="16.5" x14ac:dyDescent="0.35">
      <c r="A171" s="620">
        <v>39570</v>
      </c>
      <c r="B171" s="529" t="s">
        <v>236</v>
      </c>
      <c r="C171" s="530"/>
      <c r="D171" s="134" t="s">
        <v>626</v>
      </c>
      <c r="E171" s="531" t="s">
        <v>237</v>
      </c>
      <c r="F171" s="466">
        <f t="shared" si="7"/>
        <v>93.9</v>
      </c>
      <c r="G171" s="569">
        <f t="shared" si="8"/>
        <v>99.8</v>
      </c>
      <c r="H171" s="570"/>
      <c r="I171" s="532">
        <v>116.1</v>
      </c>
      <c r="J171" s="501" t="s">
        <v>234</v>
      </c>
      <c r="K171" s="458">
        <v>96.9</v>
      </c>
      <c r="L171" s="500">
        <v>96.9</v>
      </c>
      <c r="M171" s="363"/>
    </row>
    <row r="172" spans="1:13" ht="15.5" x14ac:dyDescent="0.35">
      <c r="A172" s="620">
        <v>39574</v>
      </c>
      <c r="B172" s="529" t="s">
        <v>236</v>
      </c>
      <c r="C172" s="530"/>
      <c r="D172" s="134" t="s">
        <v>626</v>
      </c>
      <c r="E172" s="135" t="s">
        <v>237</v>
      </c>
      <c r="F172" s="466">
        <f t="shared" si="7"/>
        <v>93.9</v>
      </c>
      <c r="G172" s="564">
        <f t="shared" si="8"/>
        <v>99.8</v>
      </c>
      <c r="H172" s="565"/>
      <c r="I172" s="533">
        <v>116.1</v>
      </c>
      <c r="J172" s="499" t="s">
        <v>238</v>
      </c>
      <c r="K172" s="458">
        <v>97.2</v>
      </c>
      <c r="L172" s="534">
        <v>97.2</v>
      </c>
    </row>
    <row r="173" spans="1:13" ht="15.5" x14ac:dyDescent="0.35">
      <c r="A173" s="620">
        <v>39582</v>
      </c>
      <c r="B173" s="526" t="s">
        <v>239</v>
      </c>
      <c r="C173" s="527"/>
      <c r="D173" s="535" t="s">
        <v>627</v>
      </c>
      <c r="E173" s="135" t="s">
        <v>237</v>
      </c>
      <c r="F173" s="466">
        <f t="shared" si="7"/>
        <v>93.9</v>
      </c>
      <c r="G173" s="564">
        <f t="shared" si="8"/>
        <v>99.8</v>
      </c>
      <c r="H173" s="565"/>
      <c r="I173" s="533">
        <v>116.1</v>
      </c>
      <c r="J173" s="501" t="s">
        <v>238</v>
      </c>
      <c r="K173" s="458">
        <v>97.2</v>
      </c>
      <c r="L173" s="500">
        <v>97.2</v>
      </c>
    </row>
    <row r="174" spans="1:13" ht="15.5" x14ac:dyDescent="0.35">
      <c r="A174" s="620">
        <v>39598</v>
      </c>
      <c r="B174" s="529" t="s">
        <v>239</v>
      </c>
      <c r="C174" s="530"/>
      <c r="D174" s="134" t="s">
        <v>627</v>
      </c>
      <c r="E174" s="531" t="s">
        <v>240</v>
      </c>
      <c r="F174" s="466">
        <f t="shared" si="7"/>
        <v>94.6</v>
      </c>
      <c r="G174" s="569">
        <f t="shared" si="8"/>
        <v>100.5</v>
      </c>
      <c r="H174" s="570"/>
      <c r="I174" s="532">
        <v>116.9</v>
      </c>
      <c r="J174" s="501" t="s">
        <v>238</v>
      </c>
      <c r="K174" s="458">
        <v>97.2</v>
      </c>
      <c r="L174" s="500">
        <v>97.2</v>
      </c>
    </row>
    <row r="175" spans="1:13" ht="15.5" x14ac:dyDescent="0.35">
      <c r="A175" s="620">
        <v>39604</v>
      </c>
      <c r="B175" s="529" t="s">
        <v>239</v>
      </c>
      <c r="C175" s="530"/>
      <c r="D175" s="134" t="s">
        <v>627</v>
      </c>
      <c r="E175" s="135" t="s">
        <v>240</v>
      </c>
      <c r="F175" s="466">
        <f t="shared" si="7"/>
        <v>94.6</v>
      </c>
      <c r="G175" s="564">
        <f t="shared" si="8"/>
        <v>100.5</v>
      </c>
      <c r="H175" s="565"/>
      <c r="I175" s="533">
        <v>116.9</v>
      </c>
      <c r="J175" s="499" t="s">
        <v>241</v>
      </c>
      <c r="K175" s="458">
        <v>97.6</v>
      </c>
      <c r="L175" s="534">
        <v>97.6</v>
      </c>
    </row>
    <row r="176" spans="1:13" ht="15.5" x14ac:dyDescent="0.35">
      <c r="A176" s="620">
        <v>39610</v>
      </c>
      <c r="B176" s="526" t="s">
        <v>242</v>
      </c>
      <c r="C176" s="527"/>
      <c r="D176" s="535" t="s">
        <v>628</v>
      </c>
      <c r="E176" s="135" t="s">
        <v>240</v>
      </c>
      <c r="F176" s="466">
        <f t="shared" si="7"/>
        <v>94.6</v>
      </c>
      <c r="G176" s="564">
        <f t="shared" si="8"/>
        <v>100.5</v>
      </c>
      <c r="H176" s="565"/>
      <c r="I176" s="533">
        <v>116.9</v>
      </c>
      <c r="J176" s="501" t="s">
        <v>241</v>
      </c>
      <c r="K176" s="458">
        <v>97.6</v>
      </c>
      <c r="L176" s="500">
        <v>97.6</v>
      </c>
    </row>
    <row r="177" spans="1:12" ht="15.5" x14ac:dyDescent="0.35">
      <c r="A177" s="620">
        <v>39626</v>
      </c>
      <c r="B177" s="529" t="s">
        <v>242</v>
      </c>
      <c r="C177" s="530"/>
      <c r="D177" s="134" t="s">
        <v>628</v>
      </c>
      <c r="E177" s="531" t="s">
        <v>243</v>
      </c>
      <c r="F177" s="466">
        <f t="shared" si="7"/>
        <v>94.9</v>
      </c>
      <c r="G177" s="569">
        <f t="shared" si="8"/>
        <v>100.9</v>
      </c>
      <c r="H177" s="570"/>
      <c r="I177" s="532">
        <v>117.4</v>
      </c>
      <c r="J177" s="501" t="s">
        <v>241</v>
      </c>
      <c r="K177" s="458">
        <v>97.6</v>
      </c>
      <c r="L177" s="500">
        <v>97.6</v>
      </c>
    </row>
    <row r="178" spans="1:12" ht="15.5" x14ac:dyDescent="0.35">
      <c r="A178" s="620">
        <v>39638</v>
      </c>
      <c r="B178" s="529" t="s">
        <v>242</v>
      </c>
      <c r="C178" s="530"/>
      <c r="D178" s="134" t="s">
        <v>628</v>
      </c>
      <c r="E178" s="135" t="s">
        <v>243</v>
      </c>
      <c r="F178" s="466">
        <f t="shared" si="7"/>
        <v>94.9</v>
      </c>
      <c r="G178" s="564">
        <f t="shared" si="8"/>
        <v>100.9</v>
      </c>
      <c r="H178" s="565"/>
      <c r="I178" s="533">
        <v>117.4</v>
      </c>
      <c r="J178" s="499" t="s">
        <v>244</v>
      </c>
      <c r="K178" s="458">
        <v>98</v>
      </c>
      <c r="L178" s="534">
        <v>98</v>
      </c>
    </row>
    <row r="179" spans="1:12" ht="15.5" x14ac:dyDescent="0.35">
      <c r="A179" s="620">
        <v>39645</v>
      </c>
      <c r="B179" s="526" t="s">
        <v>245</v>
      </c>
      <c r="C179" s="527"/>
      <c r="D179" s="535" t="s">
        <v>629</v>
      </c>
      <c r="E179" s="135" t="s">
        <v>243</v>
      </c>
      <c r="F179" s="466">
        <f t="shared" si="7"/>
        <v>94.9</v>
      </c>
      <c r="G179" s="564">
        <f t="shared" si="8"/>
        <v>100.9</v>
      </c>
      <c r="H179" s="565"/>
      <c r="I179" s="533">
        <v>117.4</v>
      </c>
      <c r="J179" s="501" t="s">
        <v>244</v>
      </c>
      <c r="K179" s="458">
        <v>98</v>
      </c>
      <c r="L179" s="500">
        <v>98</v>
      </c>
    </row>
    <row r="180" spans="1:12" ht="15.5" x14ac:dyDescent="0.35">
      <c r="A180" s="579">
        <v>39658</v>
      </c>
      <c r="B180" s="529" t="s">
        <v>245</v>
      </c>
      <c r="C180" s="530"/>
      <c r="D180" s="134" t="s">
        <v>629</v>
      </c>
      <c r="E180" s="531" t="s">
        <v>246</v>
      </c>
      <c r="F180" s="466">
        <f t="shared" si="7"/>
        <v>95.4</v>
      </c>
      <c r="G180" s="569">
        <f t="shared" si="8"/>
        <v>101.4</v>
      </c>
      <c r="H180" s="570"/>
      <c r="I180" s="532">
        <v>118</v>
      </c>
      <c r="J180" s="501" t="s">
        <v>244</v>
      </c>
      <c r="K180" s="458">
        <v>98</v>
      </c>
      <c r="L180" s="500">
        <v>98</v>
      </c>
    </row>
    <row r="181" spans="1:12" ht="15.5" x14ac:dyDescent="0.35">
      <c r="A181" s="110" t="s">
        <v>247</v>
      </c>
      <c r="B181" s="526" t="s">
        <v>248</v>
      </c>
      <c r="C181" s="527"/>
      <c r="D181" s="535" t="s">
        <v>630</v>
      </c>
      <c r="E181" s="135" t="s">
        <v>246</v>
      </c>
      <c r="F181" s="466">
        <f t="shared" si="7"/>
        <v>95.4</v>
      </c>
      <c r="G181" s="564">
        <f t="shared" si="8"/>
        <v>101.4</v>
      </c>
      <c r="H181" s="565"/>
      <c r="I181" s="533">
        <v>118</v>
      </c>
      <c r="J181" s="501" t="s">
        <v>244</v>
      </c>
      <c r="K181" s="458">
        <v>98</v>
      </c>
      <c r="L181" s="500">
        <v>98</v>
      </c>
    </row>
    <row r="182" spans="1:12" ht="15.5" x14ac:dyDescent="0.35">
      <c r="A182" s="621">
        <v>39700</v>
      </c>
      <c r="B182" s="529" t="s">
        <v>248</v>
      </c>
      <c r="C182" s="530"/>
      <c r="D182" s="134" t="s">
        <v>630</v>
      </c>
      <c r="E182" s="135" t="s">
        <v>246</v>
      </c>
      <c r="F182" s="466">
        <f t="shared" si="7"/>
        <v>95.4</v>
      </c>
      <c r="G182" s="564">
        <f t="shared" si="8"/>
        <v>101.4</v>
      </c>
      <c r="H182" s="565"/>
      <c r="I182" s="533">
        <v>118</v>
      </c>
      <c r="J182" s="499" t="s">
        <v>249</v>
      </c>
      <c r="K182" s="458">
        <v>98.8</v>
      </c>
      <c r="L182" s="534">
        <v>98.8</v>
      </c>
    </row>
    <row r="183" spans="1:12" ht="15.5" x14ac:dyDescent="0.35">
      <c r="A183" s="621">
        <v>39703</v>
      </c>
      <c r="B183" s="526" t="s">
        <v>250</v>
      </c>
      <c r="C183" s="527"/>
      <c r="D183" s="535" t="s">
        <v>631</v>
      </c>
      <c r="E183" s="135" t="s">
        <v>246</v>
      </c>
      <c r="F183" s="466">
        <f t="shared" si="7"/>
        <v>95.4</v>
      </c>
      <c r="G183" s="564">
        <f t="shared" si="8"/>
        <v>101.4</v>
      </c>
      <c r="H183" s="565"/>
      <c r="I183" s="533">
        <v>118</v>
      </c>
      <c r="J183" s="501" t="s">
        <v>249</v>
      </c>
      <c r="K183" s="458">
        <v>98.8</v>
      </c>
      <c r="L183" s="500">
        <v>98.8</v>
      </c>
    </row>
    <row r="184" spans="1:12" ht="15.5" x14ac:dyDescent="0.35">
      <c r="A184" s="621">
        <v>39721</v>
      </c>
      <c r="B184" s="529" t="s">
        <v>250</v>
      </c>
      <c r="C184" s="530"/>
      <c r="D184" s="134" t="s">
        <v>631</v>
      </c>
      <c r="E184" s="531" t="s">
        <v>251</v>
      </c>
      <c r="F184" s="466">
        <f t="shared" si="7"/>
        <v>97.5</v>
      </c>
      <c r="G184" s="569">
        <f t="shared" si="8"/>
        <v>103.6</v>
      </c>
      <c r="H184" s="570"/>
      <c r="I184" s="532">
        <v>120.5</v>
      </c>
      <c r="J184" s="501" t="s">
        <v>249</v>
      </c>
      <c r="K184" s="458">
        <v>98.8</v>
      </c>
      <c r="L184" s="500">
        <v>98.8</v>
      </c>
    </row>
    <row r="185" spans="1:12" ht="15.5" x14ac:dyDescent="0.35">
      <c r="A185" s="621">
        <v>39727</v>
      </c>
      <c r="B185" s="529" t="s">
        <v>250</v>
      </c>
      <c r="C185" s="530"/>
      <c r="D185" s="134" t="s">
        <v>631</v>
      </c>
      <c r="E185" s="135" t="s">
        <v>251</v>
      </c>
      <c r="F185" s="466">
        <f t="shared" si="7"/>
        <v>97.5</v>
      </c>
      <c r="G185" s="564">
        <f t="shared" si="8"/>
        <v>103.6</v>
      </c>
      <c r="H185" s="565"/>
      <c r="I185" s="533">
        <v>120.5</v>
      </c>
      <c r="J185" s="499" t="s">
        <v>252</v>
      </c>
      <c r="K185" s="458">
        <v>99.2</v>
      </c>
      <c r="L185" s="534">
        <v>99.2</v>
      </c>
    </row>
    <row r="186" spans="1:12" ht="15.5" x14ac:dyDescent="0.35">
      <c r="A186" s="621">
        <v>39735</v>
      </c>
      <c r="B186" s="529" t="s">
        <v>253</v>
      </c>
      <c r="C186" s="530"/>
      <c r="D186" s="134" t="s">
        <v>632</v>
      </c>
      <c r="E186" s="135" t="s">
        <v>254</v>
      </c>
      <c r="F186" s="466">
        <f t="shared" si="7"/>
        <v>97.5</v>
      </c>
      <c r="G186" s="564">
        <f t="shared" si="8"/>
        <v>103.6</v>
      </c>
      <c r="H186" s="565"/>
      <c r="I186" s="533">
        <v>120.5</v>
      </c>
      <c r="J186" s="501" t="s">
        <v>252</v>
      </c>
      <c r="K186" s="458">
        <v>99.2</v>
      </c>
      <c r="L186" s="500">
        <v>99.2</v>
      </c>
    </row>
    <row r="187" spans="1:12" ht="15.5" x14ac:dyDescent="0.35">
      <c r="A187" s="621"/>
      <c r="B187" s="502" t="s">
        <v>147</v>
      </c>
      <c r="C187" s="503"/>
      <c r="D187" s="134"/>
      <c r="E187" s="135"/>
      <c r="F187" s="135"/>
      <c r="G187" s="564"/>
      <c r="H187" s="565"/>
      <c r="I187" s="533" t="s">
        <v>611</v>
      </c>
      <c r="J187" s="501"/>
      <c r="K187" s="549"/>
      <c r="L187" s="500"/>
    </row>
    <row r="188" spans="1:12" ht="15.5" x14ac:dyDescent="0.35">
      <c r="A188" s="621"/>
      <c r="B188" s="506" t="s">
        <v>255</v>
      </c>
      <c r="C188" s="503"/>
      <c r="D188" s="134"/>
      <c r="E188" s="135"/>
      <c r="F188" s="135"/>
      <c r="G188" s="564"/>
      <c r="H188" s="565"/>
      <c r="I188" s="533" t="s">
        <v>611</v>
      </c>
      <c r="J188" s="501"/>
      <c r="K188" s="549"/>
      <c r="L188" s="500"/>
    </row>
    <row r="189" spans="1:12" ht="15.5" x14ac:dyDescent="0.35">
      <c r="A189" s="622">
        <v>39751</v>
      </c>
      <c r="B189" s="623" t="s">
        <v>253</v>
      </c>
      <c r="C189" s="624"/>
      <c r="D189" s="554" t="s">
        <v>632</v>
      </c>
      <c r="E189" s="555" t="s">
        <v>256</v>
      </c>
      <c r="F189" s="466">
        <f t="shared" ref="F189:F221" si="9">ROUND(G189/1.0629,1)</f>
        <v>98.2</v>
      </c>
      <c r="G189" s="556">
        <f t="shared" si="8"/>
        <v>104.4</v>
      </c>
      <c r="H189" s="557"/>
      <c r="I189" s="558">
        <v>121.4</v>
      </c>
      <c r="J189" s="625" t="s">
        <v>252</v>
      </c>
      <c r="K189" s="582">
        <v>99.2</v>
      </c>
      <c r="L189" s="561">
        <v>99.2</v>
      </c>
    </row>
    <row r="190" spans="1:12" ht="15.5" x14ac:dyDescent="0.35">
      <c r="A190" s="626">
        <v>39758</v>
      </c>
      <c r="B190" s="627" t="s">
        <v>253</v>
      </c>
      <c r="C190" s="628"/>
      <c r="D190" s="586" t="s">
        <v>632</v>
      </c>
      <c r="E190" s="608" t="s">
        <v>256</v>
      </c>
      <c r="F190" s="466">
        <f t="shared" si="9"/>
        <v>98.2</v>
      </c>
      <c r="G190" s="564">
        <f t="shared" si="8"/>
        <v>104.4</v>
      </c>
      <c r="H190" s="565"/>
      <c r="I190" s="588">
        <v>121.4</v>
      </c>
      <c r="J190" s="589" t="s">
        <v>257</v>
      </c>
      <c r="K190" s="458">
        <v>99.4</v>
      </c>
      <c r="L190" s="629">
        <v>99.4</v>
      </c>
    </row>
    <row r="191" spans="1:12" ht="15.5" x14ac:dyDescent="0.35">
      <c r="A191" s="626">
        <v>39765</v>
      </c>
      <c r="B191" s="630" t="s">
        <v>258</v>
      </c>
      <c r="C191" s="631"/>
      <c r="D191" s="593" t="s">
        <v>633</v>
      </c>
      <c r="E191" s="608" t="s">
        <v>256</v>
      </c>
      <c r="F191" s="466">
        <f t="shared" si="9"/>
        <v>98.2</v>
      </c>
      <c r="G191" s="564">
        <f t="shared" si="8"/>
        <v>104.4</v>
      </c>
      <c r="H191" s="565"/>
      <c r="I191" s="588">
        <v>121.4</v>
      </c>
      <c r="J191" s="594" t="s">
        <v>257</v>
      </c>
      <c r="K191" s="458">
        <v>99.4</v>
      </c>
      <c r="L191" s="609">
        <v>99.4</v>
      </c>
    </row>
    <row r="192" spans="1:12" ht="15.5" x14ac:dyDescent="0.35">
      <c r="A192" s="626">
        <v>39780</v>
      </c>
      <c r="B192" s="627" t="s">
        <v>258</v>
      </c>
      <c r="C192" s="628"/>
      <c r="D192" s="586" t="s">
        <v>633</v>
      </c>
      <c r="E192" s="607" t="s">
        <v>259</v>
      </c>
      <c r="F192" s="466">
        <f t="shared" si="9"/>
        <v>99</v>
      </c>
      <c r="G192" s="569">
        <f t="shared" si="8"/>
        <v>105.2</v>
      </c>
      <c r="H192" s="570"/>
      <c r="I192" s="597">
        <v>122.4</v>
      </c>
      <c r="J192" s="594" t="s">
        <v>257</v>
      </c>
      <c r="K192" s="458">
        <v>99.4</v>
      </c>
      <c r="L192" s="609">
        <v>99.4</v>
      </c>
    </row>
    <row r="193" spans="1:12" ht="15.5" x14ac:dyDescent="0.35">
      <c r="A193" s="626">
        <v>39787</v>
      </c>
      <c r="B193" s="627" t="s">
        <v>258</v>
      </c>
      <c r="C193" s="628"/>
      <c r="D193" s="586" t="s">
        <v>633</v>
      </c>
      <c r="E193" s="608" t="s">
        <v>259</v>
      </c>
      <c r="F193" s="466">
        <f t="shared" si="9"/>
        <v>99</v>
      </c>
      <c r="G193" s="564">
        <f t="shared" si="8"/>
        <v>105.2</v>
      </c>
      <c r="H193" s="565"/>
      <c r="I193" s="588">
        <v>122.4</v>
      </c>
      <c r="J193" s="589" t="s">
        <v>80</v>
      </c>
      <c r="K193" s="458">
        <v>99.7</v>
      </c>
      <c r="L193" s="629">
        <v>99.7</v>
      </c>
    </row>
    <row r="194" spans="1:12" ht="15.5" x14ac:dyDescent="0.35">
      <c r="A194" s="626">
        <v>39798</v>
      </c>
      <c r="B194" s="630" t="s">
        <v>260</v>
      </c>
      <c r="C194" s="631"/>
      <c r="D194" s="593" t="s">
        <v>582</v>
      </c>
      <c r="E194" s="608" t="s">
        <v>259</v>
      </c>
      <c r="F194" s="466">
        <f t="shared" si="9"/>
        <v>99</v>
      </c>
      <c r="G194" s="564">
        <f t="shared" si="8"/>
        <v>105.2</v>
      </c>
      <c r="H194" s="565"/>
      <c r="I194" s="588">
        <v>122.4</v>
      </c>
      <c r="J194" s="594" t="s">
        <v>80</v>
      </c>
      <c r="K194" s="458">
        <v>99.7</v>
      </c>
      <c r="L194" s="609">
        <v>99.7</v>
      </c>
    </row>
    <row r="195" spans="1:12" ht="15.5" x14ac:dyDescent="0.35">
      <c r="A195" s="632">
        <v>39804</v>
      </c>
      <c r="B195" s="633" t="s">
        <v>261</v>
      </c>
      <c r="C195" s="634"/>
      <c r="D195" s="601" t="s">
        <v>582</v>
      </c>
      <c r="E195" s="635" t="s">
        <v>262</v>
      </c>
      <c r="F195" s="466">
        <f t="shared" si="9"/>
        <v>98.7</v>
      </c>
      <c r="G195" s="571">
        <f t="shared" si="8"/>
        <v>104.9</v>
      </c>
      <c r="H195" s="572"/>
      <c r="I195" s="604">
        <v>122</v>
      </c>
      <c r="J195" s="605" t="s">
        <v>80</v>
      </c>
      <c r="K195" s="458">
        <v>99.7</v>
      </c>
      <c r="L195" s="636">
        <v>99.7</v>
      </c>
    </row>
    <row r="196" spans="1:12" ht="15.5" x14ac:dyDescent="0.35">
      <c r="A196" s="626">
        <v>39821</v>
      </c>
      <c r="B196" s="627" t="s">
        <v>261</v>
      </c>
      <c r="C196" s="628"/>
      <c r="D196" s="586" t="s">
        <v>582</v>
      </c>
      <c r="E196" s="608" t="s">
        <v>262</v>
      </c>
      <c r="F196" s="466">
        <f t="shared" si="9"/>
        <v>98.7</v>
      </c>
      <c r="G196" s="564">
        <f t="shared" si="8"/>
        <v>104.9</v>
      </c>
      <c r="H196" s="565"/>
      <c r="I196" s="588">
        <v>122</v>
      </c>
      <c r="J196" s="589" t="s">
        <v>263</v>
      </c>
      <c r="K196" s="458">
        <v>99.7</v>
      </c>
      <c r="L196" s="629">
        <v>99.7</v>
      </c>
    </row>
    <row r="197" spans="1:12" ht="15.5" x14ac:dyDescent="0.35">
      <c r="A197" s="626">
        <v>39827</v>
      </c>
      <c r="B197" s="630" t="s">
        <v>264</v>
      </c>
      <c r="C197" s="631"/>
      <c r="D197" s="593" t="s">
        <v>634</v>
      </c>
      <c r="E197" s="608" t="s">
        <v>262</v>
      </c>
      <c r="F197" s="466">
        <f t="shared" si="9"/>
        <v>98.7</v>
      </c>
      <c r="G197" s="564">
        <f t="shared" si="8"/>
        <v>104.9</v>
      </c>
      <c r="H197" s="565"/>
      <c r="I197" s="588">
        <v>122</v>
      </c>
      <c r="J197" s="594" t="s">
        <v>263</v>
      </c>
      <c r="K197" s="458">
        <v>99.7</v>
      </c>
      <c r="L197" s="609">
        <v>99.7</v>
      </c>
    </row>
    <row r="198" spans="1:12" ht="15.5" x14ac:dyDescent="0.35">
      <c r="A198" s="626">
        <v>39848</v>
      </c>
      <c r="B198" s="627" t="s">
        <v>264</v>
      </c>
      <c r="C198" s="628"/>
      <c r="D198" s="586" t="s">
        <v>634</v>
      </c>
      <c r="E198" s="607" t="s">
        <v>265</v>
      </c>
      <c r="F198" s="466">
        <f t="shared" si="9"/>
        <v>98</v>
      </c>
      <c r="G198" s="569">
        <f t="shared" si="8"/>
        <v>104.2</v>
      </c>
      <c r="H198" s="570"/>
      <c r="I198" s="597">
        <v>121.2</v>
      </c>
      <c r="J198" s="594" t="s">
        <v>263</v>
      </c>
      <c r="K198" s="458">
        <v>99.7</v>
      </c>
      <c r="L198" s="609">
        <v>99.7</v>
      </c>
    </row>
    <row r="199" spans="1:12" ht="15.5" x14ac:dyDescent="0.35">
      <c r="A199" s="626">
        <v>39853</v>
      </c>
      <c r="B199" s="627" t="s">
        <v>264</v>
      </c>
      <c r="C199" s="628"/>
      <c r="D199" s="586" t="s">
        <v>634</v>
      </c>
      <c r="E199" s="608" t="s">
        <v>265</v>
      </c>
      <c r="F199" s="466">
        <f t="shared" si="9"/>
        <v>98</v>
      </c>
      <c r="G199" s="564">
        <f t="shared" si="8"/>
        <v>104.2</v>
      </c>
      <c r="H199" s="565"/>
      <c r="I199" s="588">
        <v>121.2</v>
      </c>
      <c r="J199" s="589" t="s">
        <v>266</v>
      </c>
      <c r="K199" s="458">
        <v>100</v>
      </c>
      <c r="L199" s="629">
        <v>100</v>
      </c>
    </row>
    <row r="200" spans="1:12" ht="15.5" x14ac:dyDescent="0.35">
      <c r="A200" s="626">
        <v>39864</v>
      </c>
      <c r="B200" s="630" t="s">
        <v>267</v>
      </c>
      <c r="C200" s="631"/>
      <c r="D200" s="593" t="s">
        <v>635</v>
      </c>
      <c r="E200" s="608" t="s">
        <v>265</v>
      </c>
      <c r="F200" s="466">
        <f t="shared" si="9"/>
        <v>98</v>
      </c>
      <c r="G200" s="564">
        <f t="shared" si="8"/>
        <v>104.2</v>
      </c>
      <c r="H200" s="565"/>
      <c r="I200" s="588">
        <v>121.2</v>
      </c>
      <c r="J200" s="594" t="s">
        <v>266</v>
      </c>
      <c r="K200" s="458">
        <v>100</v>
      </c>
      <c r="L200" s="609">
        <v>100</v>
      </c>
    </row>
    <row r="201" spans="1:12" ht="15.5" x14ac:dyDescent="0.35">
      <c r="A201" s="626">
        <v>39877</v>
      </c>
      <c r="B201" s="627" t="s">
        <v>267</v>
      </c>
      <c r="C201" s="628"/>
      <c r="D201" s="586" t="s">
        <v>635</v>
      </c>
      <c r="E201" s="607" t="s">
        <v>268</v>
      </c>
      <c r="F201" s="466">
        <f t="shared" si="9"/>
        <v>97.2</v>
      </c>
      <c r="G201" s="569">
        <f t="shared" si="8"/>
        <v>103.3</v>
      </c>
      <c r="H201" s="570"/>
      <c r="I201" s="597">
        <v>120.1</v>
      </c>
      <c r="J201" s="594" t="s">
        <v>266</v>
      </c>
      <c r="K201" s="458">
        <v>100</v>
      </c>
      <c r="L201" s="609">
        <v>100</v>
      </c>
    </row>
    <row r="202" spans="1:12" ht="15.5" x14ac:dyDescent="0.35">
      <c r="A202" s="626">
        <v>39881</v>
      </c>
      <c r="B202" s="627" t="s">
        <v>267</v>
      </c>
      <c r="C202" s="628"/>
      <c r="D202" s="586" t="s">
        <v>635</v>
      </c>
      <c r="E202" s="608" t="s">
        <v>268</v>
      </c>
      <c r="F202" s="466">
        <f t="shared" si="9"/>
        <v>97.2</v>
      </c>
      <c r="G202" s="564">
        <f t="shared" si="8"/>
        <v>103.3</v>
      </c>
      <c r="H202" s="565"/>
      <c r="I202" s="588">
        <v>120.1</v>
      </c>
      <c r="J202" s="589" t="s">
        <v>269</v>
      </c>
      <c r="K202" s="458">
        <v>100</v>
      </c>
      <c r="L202" s="629">
        <v>100</v>
      </c>
    </row>
    <row r="203" spans="1:12" ht="15.5" x14ac:dyDescent="0.35">
      <c r="A203" s="637">
        <v>39884</v>
      </c>
      <c r="B203" s="638" t="s">
        <v>270</v>
      </c>
      <c r="C203" s="639"/>
      <c r="D203" s="613" t="s">
        <v>634</v>
      </c>
      <c r="E203" s="614" t="s">
        <v>268</v>
      </c>
      <c r="F203" s="466">
        <f t="shared" si="9"/>
        <v>97.2</v>
      </c>
      <c r="G203" s="564">
        <f t="shared" si="8"/>
        <v>103.3</v>
      </c>
      <c r="H203" s="565"/>
      <c r="I203" s="588">
        <v>120.1</v>
      </c>
      <c r="J203" s="640" t="s">
        <v>269</v>
      </c>
      <c r="K203" s="458">
        <v>100</v>
      </c>
      <c r="L203" s="641">
        <v>100</v>
      </c>
    </row>
    <row r="204" spans="1:12" ht="15.5" x14ac:dyDescent="0.35">
      <c r="A204" s="622" t="s">
        <v>271</v>
      </c>
      <c r="B204" s="623" t="s">
        <v>272</v>
      </c>
      <c r="C204" s="624"/>
      <c r="D204" s="554" t="s">
        <v>273</v>
      </c>
      <c r="E204" s="981" t="s">
        <v>274</v>
      </c>
      <c r="F204" s="982"/>
      <c r="G204" s="982"/>
      <c r="H204" s="982"/>
      <c r="I204" s="983"/>
      <c r="J204" s="625" t="s">
        <v>275</v>
      </c>
      <c r="K204" s="582" t="s">
        <v>636</v>
      </c>
      <c r="L204" s="582" t="s">
        <v>636</v>
      </c>
    </row>
    <row r="205" spans="1:12" ht="15.5" x14ac:dyDescent="0.35">
      <c r="A205" s="626">
        <v>39905</v>
      </c>
      <c r="B205" s="627" t="s">
        <v>270</v>
      </c>
      <c r="C205" s="628"/>
      <c r="D205" s="586" t="s">
        <v>634</v>
      </c>
      <c r="E205" s="607" t="s">
        <v>276</v>
      </c>
      <c r="F205" s="466">
        <f t="shared" si="9"/>
        <v>95.3</v>
      </c>
      <c r="G205" s="565">
        <v>101.3</v>
      </c>
      <c r="H205" s="565"/>
      <c r="I205" s="642">
        <v>110.7</v>
      </c>
      <c r="J205" s="594" t="s">
        <v>269</v>
      </c>
      <c r="K205" s="458">
        <v>100</v>
      </c>
      <c r="L205" s="609">
        <v>100</v>
      </c>
    </row>
    <row r="206" spans="1:12" ht="15.5" x14ac:dyDescent="0.35">
      <c r="A206" s="626">
        <v>39910</v>
      </c>
      <c r="B206" s="627" t="s">
        <v>270</v>
      </c>
      <c r="C206" s="628"/>
      <c r="D206" s="586" t="s">
        <v>634</v>
      </c>
      <c r="E206" s="608" t="s">
        <v>276</v>
      </c>
      <c r="F206" s="466">
        <f t="shared" si="9"/>
        <v>95.3</v>
      </c>
      <c r="G206" s="565">
        <v>101.3</v>
      </c>
      <c r="H206" s="565"/>
      <c r="I206" s="643">
        <v>110.7</v>
      </c>
      <c r="J206" s="589" t="s">
        <v>277</v>
      </c>
      <c r="K206" s="458">
        <v>100</v>
      </c>
      <c r="L206" s="629">
        <v>100</v>
      </c>
    </row>
    <row r="207" spans="1:12" ht="15.5" x14ac:dyDescent="0.35">
      <c r="A207" s="626">
        <v>39913</v>
      </c>
      <c r="B207" s="627" t="s">
        <v>278</v>
      </c>
      <c r="C207" s="628"/>
      <c r="D207" s="586" t="s">
        <v>637</v>
      </c>
      <c r="E207" s="608" t="s">
        <v>276</v>
      </c>
      <c r="F207" s="466">
        <f t="shared" si="9"/>
        <v>95.3</v>
      </c>
      <c r="G207" s="565">
        <v>101.3</v>
      </c>
      <c r="H207" s="565"/>
      <c r="I207" s="643">
        <v>110.7</v>
      </c>
      <c r="J207" s="594" t="s">
        <v>277</v>
      </c>
      <c r="K207" s="458">
        <v>100</v>
      </c>
      <c r="L207" s="609">
        <v>100</v>
      </c>
    </row>
    <row r="208" spans="1:12" ht="15.5" x14ac:dyDescent="0.35">
      <c r="A208" s="626">
        <v>39933</v>
      </c>
      <c r="B208" s="627" t="s">
        <v>278</v>
      </c>
      <c r="C208" s="628"/>
      <c r="D208" s="586" t="s">
        <v>637</v>
      </c>
      <c r="E208" s="607" t="s">
        <v>279</v>
      </c>
      <c r="F208" s="466">
        <f t="shared" si="9"/>
        <v>94.1</v>
      </c>
      <c r="G208" s="565">
        <v>100</v>
      </c>
      <c r="H208" s="565"/>
      <c r="I208" s="642">
        <v>109.3</v>
      </c>
      <c r="J208" s="594" t="s">
        <v>277</v>
      </c>
      <c r="K208" s="458">
        <v>100</v>
      </c>
      <c r="L208" s="609">
        <v>100</v>
      </c>
    </row>
    <row r="209" spans="1:12" ht="15.5" x14ac:dyDescent="0.35">
      <c r="A209" s="626">
        <v>39946</v>
      </c>
      <c r="B209" s="526" t="s">
        <v>280</v>
      </c>
      <c r="C209" s="527"/>
      <c r="D209" s="593" t="s">
        <v>638</v>
      </c>
      <c r="E209" s="608" t="s">
        <v>279</v>
      </c>
      <c r="F209" s="466">
        <f t="shared" si="9"/>
        <v>94.1</v>
      </c>
      <c r="G209" s="565">
        <v>100</v>
      </c>
      <c r="H209" s="565"/>
      <c r="I209" s="643">
        <v>109.3</v>
      </c>
      <c r="J209" s="594" t="s">
        <v>277</v>
      </c>
      <c r="K209" s="458">
        <v>100</v>
      </c>
      <c r="L209" s="609">
        <v>100</v>
      </c>
    </row>
    <row r="210" spans="1:12" ht="15.5" x14ac:dyDescent="0.35">
      <c r="A210" s="626">
        <v>39966</v>
      </c>
      <c r="B210" s="529" t="s">
        <v>280</v>
      </c>
      <c r="C210" s="530"/>
      <c r="D210" s="586" t="s">
        <v>638</v>
      </c>
      <c r="E210" s="607" t="s">
        <v>281</v>
      </c>
      <c r="F210" s="466">
        <f t="shared" si="9"/>
        <v>92.2</v>
      </c>
      <c r="G210" s="565">
        <v>98</v>
      </c>
      <c r="H210" s="565"/>
      <c r="I210" s="642">
        <v>107.1</v>
      </c>
      <c r="J210" s="594" t="s">
        <v>277</v>
      </c>
      <c r="K210" s="458">
        <v>100</v>
      </c>
      <c r="L210" s="609">
        <v>100</v>
      </c>
    </row>
    <row r="211" spans="1:12" ht="15.5" x14ac:dyDescent="0.35">
      <c r="A211" s="626">
        <v>39976</v>
      </c>
      <c r="B211" s="526" t="s">
        <v>282</v>
      </c>
      <c r="C211" s="527"/>
      <c r="D211" s="593" t="s">
        <v>639</v>
      </c>
      <c r="E211" s="608" t="s">
        <v>281</v>
      </c>
      <c r="F211" s="466">
        <f t="shared" si="9"/>
        <v>92.2</v>
      </c>
      <c r="G211" s="565">
        <v>98</v>
      </c>
      <c r="H211" s="565"/>
      <c r="I211" s="643">
        <v>107.1</v>
      </c>
      <c r="J211" s="594" t="s">
        <v>277</v>
      </c>
      <c r="K211" s="458">
        <v>100</v>
      </c>
      <c r="L211" s="609">
        <v>100</v>
      </c>
    </row>
    <row r="212" spans="1:12" ht="15.5" x14ac:dyDescent="0.35">
      <c r="A212" s="626">
        <v>39994</v>
      </c>
      <c r="B212" s="529" t="s">
        <v>282</v>
      </c>
      <c r="C212" s="530"/>
      <c r="D212" s="586" t="s">
        <v>639</v>
      </c>
      <c r="E212" s="607" t="s">
        <v>283</v>
      </c>
      <c r="F212" s="466">
        <f t="shared" si="9"/>
        <v>91.7</v>
      </c>
      <c r="G212" s="565">
        <v>97.5</v>
      </c>
      <c r="H212" s="565"/>
      <c r="I212" s="642">
        <v>106.6</v>
      </c>
      <c r="J212" s="594" t="s">
        <v>277</v>
      </c>
      <c r="K212" s="458">
        <v>100</v>
      </c>
      <c r="L212" s="609">
        <v>100</v>
      </c>
    </row>
    <row r="213" spans="1:12" ht="15.5" x14ac:dyDescent="0.35">
      <c r="A213" s="622" t="s">
        <v>271</v>
      </c>
      <c r="B213" s="623" t="s">
        <v>272</v>
      </c>
      <c r="C213" s="624"/>
      <c r="D213" s="554" t="s">
        <v>273</v>
      </c>
      <c r="E213" s="555" t="s">
        <v>272</v>
      </c>
      <c r="F213" s="555"/>
      <c r="G213" s="644"/>
      <c r="H213" s="644"/>
      <c r="I213" s="644"/>
      <c r="J213" s="984" t="s">
        <v>284</v>
      </c>
      <c r="K213" s="985"/>
      <c r="L213" s="986"/>
    </row>
    <row r="214" spans="1:12" ht="15.5" x14ac:dyDescent="0.35">
      <c r="A214" s="626">
        <v>39997</v>
      </c>
      <c r="B214" s="529" t="s">
        <v>282</v>
      </c>
      <c r="C214" s="530"/>
      <c r="D214" s="586" t="s">
        <v>639</v>
      </c>
      <c r="E214" s="608" t="s">
        <v>283</v>
      </c>
      <c r="F214" s="466">
        <f t="shared" si="9"/>
        <v>91.7</v>
      </c>
      <c r="G214" s="643">
        <v>97.5</v>
      </c>
      <c r="H214" s="643"/>
      <c r="I214" s="643">
        <v>106.6</v>
      </c>
      <c r="J214" s="138" t="s">
        <v>285</v>
      </c>
      <c r="K214" s="645">
        <v>99.8</v>
      </c>
      <c r="L214" s="646"/>
    </row>
    <row r="215" spans="1:12" ht="15.5" x14ac:dyDescent="0.35">
      <c r="A215" s="579">
        <v>40010</v>
      </c>
      <c r="B215" s="526" t="s">
        <v>286</v>
      </c>
      <c r="C215" s="527"/>
      <c r="D215" s="535" t="s">
        <v>640</v>
      </c>
      <c r="E215" s="608" t="s">
        <v>283</v>
      </c>
      <c r="F215" s="466">
        <f t="shared" si="9"/>
        <v>91.7</v>
      </c>
      <c r="G215" s="643">
        <v>97.5</v>
      </c>
      <c r="H215" s="643"/>
      <c r="I215" s="643">
        <v>106.6</v>
      </c>
      <c r="J215" s="647" t="s">
        <v>285</v>
      </c>
      <c r="K215" s="136">
        <v>99.8</v>
      </c>
      <c r="L215" s="646"/>
    </row>
    <row r="216" spans="1:12" ht="15.5" x14ac:dyDescent="0.35">
      <c r="A216" s="579">
        <v>40023</v>
      </c>
      <c r="B216" s="529" t="s">
        <v>286</v>
      </c>
      <c r="C216" s="530"/>
      <c r="D216" s="134" t="s">
        <v>640</v>
      </c>
      <c r="E216" s="607" t="s">
        <v>287</v>
      </c>
      <c r="F216" s="466">
        <f t="shared" si="9"/>
        <v>91.4</v>
      </c>
      <c r="G216" s="642">
        <v>97.1</v>
      </c>
      <c r="H216" s="642"/>
      <c r="I216" s="642">
        <v>106.2</v>
      </c>
      <c r="J216" s="647" t="s">
        <v>285</v>
      </c>
      <c r="K216" s="136">
        <v>99.8</v>
      </c>
      <c r="L216" s="646"/>
    </row>
    <row r="217" spans="1:12" ht="15.5" x14ac:dyDescent="0.35">
      <c r="A217" s="579">
        <v>40037</v>
      </c>
      <c r="B217" s="526" t="s">
        <v>288</v>
      </c>
      <c r="C217" s="527"/>
      <c r="D217" s="535" t="s">
        <v>641</v>
      </c>
      <c r="E217" s="608" t="s">
        <v>287</v>
      </c>
      <c r="F217" s="466">
        <f t="shared" si="9"/>
        <v>91.4</v>
      </c>
      <c r="G217" s="643">
        <v>97.1</v>
      </c>
      <c r="H217" s="643"/>
      <c r="I217" s="643">
        <v>106.2</v>
      </c>
      <c r="J217" s="647" t="s">
        <v>285</v>
      </c>
      <c r="K217" s="136">
        <v>99.8</v>
      </c>
      <c r="L217" s="646"/>
    </row>
    <row r="218" spans="1:12" ht="15.5" x14ac:dyDescent="0.35">
      <c r="A218" s="579">
        <v>40071</v>
      </c>
      <c r="B218" s="526" t="s">
        <v>289</v>
      </c>
      <c r="C218" s="527"/>
      <c r="D218" s="535" t="s">
        <v>642</v>
      </c>
      <c r="E218" s="608" t="s">
        <v>287</v>
      </c>
      <c r="F218" s="466">
        <f t="shared" si="9"/>
        <v>91.4</v>
      </c>
      <c r="G218" s="643">
        <v>97.1</v>
      </c>
      <c r="H218" s="643"/>
      <c r="I218" s="643">
        <v>106.2</v>
      </c>
      <c r="J218" s="647" t="s">
        <v>285</v>
      </c>
      <c r="K218" s="136">
        <v>99.8</v>
      </c>
      <c r="L218" s="646"/>
    </row>
    <row r="219" spans="1:12" ht="15.5" x14ac:dyDescent="0.35">
      <c r="A219" s="579">
        <v>40086</v>
      </c>
      <c r="B219" s="529" t="s">
        <v>289</v>
      </c>
      <c r="C219" s="530"/>
      <c r="D219" s="134" t="s">
        <v>642</v>
      </c>
      <c r="E219" s="607" t="s">
        <v>290</v>
      </c>
      <c r="F219" s="466">
        <f t="shared" si="9"/>
        <v>90.3</v>
      </c>
      <c r="G219" s="642">
        <v>96</v>
      </c>
      <c r="H219" s="642"/>
      <c r="I219" s="642">
        <v>105</v>
      </c>
      <c r="J219" s="647" t="s">
        <v>285</v>
      </c>
      <c r="K219" s="136">
        <v>99.8</v>
      </c>
      <c r="L219" s="646"/>
    </row>
    <row r="220" spans="1:12" ht="15.5" x14ac:dyDescent="0.35">
      <c r="A220" s="579">
        <v>40088</v>
      </c>
      <c r="B220" s="529" t="s">
        <v>289</v>
      </c>
      <c r="C220" s="530"/>
      <c r="D220" s="134" t="s">
        <v>642</v>
      </c>
      <c r="E220" s="608" t="s">
        <v>290</v>
      </c>
      <c r="F220" s="466">
        <f t="shared" si="9"/>
        <v>90.3</v>
      </c>
      <c r="G220" s="643">
        <v>96</v>
      </c>
      <c r="H220" s="643"/>
      <c r="I220" s="643">
        <v>105</v>
      </c>
      <c r="J220" s="138" t="s">
        <v>291</v>
      </c>
      <c r="K220" s="645">
        <v>99.4</v>
      </c>
      <c r="L220" s="646"/>
    </row>
    <row r="221" spans="1:12" ht="15.5" x14ac:dyDescent="0.35">
      <c r="A221" s="579">
        <v>40099</v>
      </c>
      <c r="B221" s="526" t="s">
        <v>292</v>
      </c>
      <c r="C221" s="527"/>
      <c r="D221" s="535" t="s">
        <v>382</v>
      </c>
      <c r="E221" s="608" t="s">
        <v>290</v>
      </c>
      <c r="F221" s="466">
        <f t="shared" si="9"/>
        <v>90.3</v>
      </c>
      <c r="G221" s="643">
        <v>96</v>
      </c>
      <c r="H221" s="643"/>
      <c r="I221" s="643">
        <v>105</v>
      </c>
      <c r="J221" s="647" t="s">
        <v>291</v>
      </c>
      <c r="K221" s="136">
        <v>99.4</v>
      </c>
      <c r="L221" s="646"/>
    </row>
    <row r="222" spans="1:12" ht="15.5" x14ac:dyDescent="0.35">
      <c r="A222" s="579"/>
      <c r="B222" s="648" t="s">
        <v>147</v>
      </c>
      <c r="C222" s="649"/>
      <c r="D222" s="535"/>
      <c r="E222" s="608"/>
      <c r="F222" s="608"/>
      <c r="G222" s="643"/>
      <c r="H222" s="588"/>
      <c r="I222" s="565"/>
      <c r="J222" s="647"/>
      <c r="K222" s="136"/>
      <c r="L222" s="646"/>
    </row>
    <row r="223" spans="1:12" ht="15.5" x14ac:dyDescent="0.35">
      <c r="A223" s="579"/>
      <c r="B223" s="648" t="s">
        <v>293</v>
      </c>
      <c r="C223" s="649"/>
      <c r="D223" s="535"/>
      <c r="E223" s="608"/>
      <c r="F223" s="608"/>
      <c r="G223" s="643"/>
      <c r="H223" s="588"/>
      <c r="I223" s="565"/>
      <c r="J223" s="647"/>
      <c r="K223" s="650"/>
      <c r="L223" s="646"/>
    </row>
    <row r="224" spans="1:12" ht="15.5" x14ac:dyDescent="0.35">
      <c r="A224" s="147">
        <v>40116</v>
      </c>
      <c r="B224" s="648" t="s">
        <v>292</v>
      </c>
      <c r="C224" s="649"/>
      <c r="D224" s="148" t="s">
        <v>382</v>
      </c>
      <c r="E224" s="651" t="s">
        <v>294</v>
      </c>
      <c r="F224" s="466">
        <f t="shared" ref="F224:F250" si="10">ROUND(G224/1.0629,1)</f>
        <v>90.8</v>
      </c>
      <c r="G224" s="149">
        <v>96.5</v>
      </c>
      <c r="H224" s="149"/>
      <c r="I224" s="149">
        <v>105.5</v>
      </c>
      <c r="J224" s="652" t="s">
        <v>291</v>
      </c>
      <c r="K224" s="653">
        <v>99.4</v>
      </c>
      <c r="L224" s="654"/>
    </row>
    <row r="225" spans="1:12" ht="15.5" x14ac:dyDescent="0.35">
      <c r="A225" s="579">
        <v>40130</v>
      </c>
      <c r="B225" s="526" t="s">
        <v>295</v>
      </c>
      <c r="C225" s="527"/>
      <c r="D225" s="535" t="s">
        <v>643</v>
      </c>
      <c r="E225" s="608" t="s">
        <v>296</v>
      </c>
      <c r="F225" s="466">
        <f t="shared" si="10"/>
        <v>90.8</v>
      </c>
      <c r="G225" s="643">
        <v>96.5</v>
      </c>
      <c r="H225" s="643"/>
      <c r="I225" s="643">
        <v>105.5</v>
      </c>
      <c r="J225" s="647" t="s">
        <v>297</v>
      </c>
      <c r="K225" s="655">
        <v>99.4</v>
      </c>
      <c r="L225" s="646"/>
    </row>
    <row r="226" spans="1:12" ht="15.5" x14ac:dyDescent="0.35">
      <c r="A226" s="579">
        <v>40147</v>
      </c>
      <c r="B226" s="529" t="s">
        <v>295</v>
      </c>
      <c r="C226" s="530"/>
      <c r="D226" s="134" t="s">
        <v>643</v>
      </c>
      <c r="E226" s="607" t="s">
        <v>298</v>
      </c>
      <c r="F226" s="466">
        <f t="shared" si="10"/>
        <v>90.8</v>
      </c>
      <c r="G226" s="643">
        <v>96.5</v>
      </c>
      <c r="H226" s="643"/>
      <c r="I226" s="642">
        <v>105.5</v>
      </c>
      <c r="J226" s="647" t="s">
        <v>297</v>
      </c>
      <c r="K226" s="656">
        <v>99.4</v>
      </c>
      <c r="L226" s="646"/>
    </row>
    <row r="227" spans="1:12" ht="15.5" x14ac:dyDescent="0.35">
      <c r="A227" s="579">
        <v>40162</v>
      </c>
      <c r="B227" s="526" t="s">
        <v>299</v>
      </c>
      <c r="C227" s="527"/>
      <c r="D227" s="535" t="s">
        <v>583</v>
      </c>
      <c r="E227" s="608" t="s">
        <v>298</v>
      </c>
      <c r="F227" s="466">
        <f t="shared" si="10"/>
        <v>90.8</v>
      </c>
      <c r="G227" s="643">
        <v>96.5</v>
      </c>
      <c r="H227" s="643"/>
      <c r="I227" s="643">
        <v>105.5</v>
      </c>
      <c r="J227" s="647" t="s">
        <v>297</v>
      </c>
      <c r="K227" s="656">
        <v>99.4</v>
      </c>
      <c r="L227" s="646"/>
    </row>
    <row r="228" spans="1:12" ht="15.5" x14ac:dyDescent="0.35">
      <c r="A228" s="598">
        <v>40169</v>
      </c>
      <c r="B228" s="537" t="s">
        <v>299</v>
      </c>
      <c r="C228" s="538"/>
      <c r="D228" s="539" t="s">
        <v>583</v>
      </c>
      <c r="E228" s="635" t="s">
        <v>300</v>
      </c>
      <c r="F228" s="466">
        <f t="shared" si="10"/>
        <v>91.2</v>
      </c>
      <c r="G228" s="643">
        <v>96.9</v>
      </c>
      <c r="H228" s="643"/>
      <c r="I228" s="657">
        <v>105.9</v>
      </c>
      <c r="J228" s="658" t="s">
        <v>297</v>
      </c>
      <c r="K228" s="659">
        <v>99.4</v>
      </c>
      <c r="L228" s="646"/>
    </row>
    <row r="229" spans="1:12" ht="15.5" x14ac:dyDescent="0.35">
      <c r="A229" s="579">
        <v>40185</v>
      </c>
      <c r="B229" s="529" t="s">
        <v>299</v>
      </c>
      <c r="C229" s="530"/>
      <c r="D229" s="134" t="s">
        <v>583</v>
      </c>
      <c r="E229" s="608" t="s">
        <v>300</v>
      </c>
      <c r="F229" s="466">
        <f t="shared" si="10"/>
        <v>91.2</v>
      </c>
      <c r="G229" s="643">
        <v>96.9</v>
      </c>
      <c r="H229" s="643"/>
      <c r="I229" s="643">
        <v>105.9</v>
      </c>
      <c r="J229" s="135" t="s">
        <v>301</v>
      </c>
      <c r="K229" s="660">
        <v>99.4</v>
      </c>
      <c r="L229" s="646"/>
    </row>
    <row r="230" spans="1:12" ht="15.5" x14ac:dyDescent="0.35">
      <c r="A230" s="579">
        <v>40191</v>
      </c>
      <c r="B230" s="526" t="s">
        <v>302</v>
      </c>
      <c r="C230" s="527"/>
      <c r="D230" s="535" t="s">
        <v>644</v>
      </c>
      <c r="E230" s="608" t="s">
        <v>300</v>
      </c>
      <c r="F230" s="466">
        <f t="shared" si="10"/>
        <v>91.2</v>
      </c>
      <c r="G230" s="643">
        <v>96.9</v>
      </c>
      <c r="H230" s="643"/>
      <c r="I230" s="643">
        <v>105.9</v>
      </c>
      <c r="J230" s="135" t="s">
        <v>301</v>
      </c>
      <c r="K230" s="660">
        <v>99.4</v>
      </c>
      <c r="L230" s="646"/>
    </row>
    <row r="231" spans="1:12" ht="15.5" x14ac:dyDescent="0.35">
      <c r="A231" s="579">
        <v>40210</v>
      </c>
      <c r="B231" s="529" t="s">
        <v>302</v>
      </c>
      <c r="C231" s="530"/>
      <c r="D231" s="134" t="s">
        <v>644</v>
      </c>
      <c r="E231" s="607" t="s">
        <v>303</v>
      </c>
      <c r="F231" s="466">
        <f t="shared" si="10"/>
        <v>90.9</v>
      </c>
      <c r="G231" s="643">
        <v>96.6</v>
      </c>
      <c r="H231" s="643"/>
      <c r="I231" s="642">
        <v>105.6</v>
      </c>
      <c r="J231" s="135" t="s">
        <v>301</v>
      </c>
      <c r="K231" s="660">
        <v>99.4</v>
      </c>
      <c r="L231" s="646"/>
    </row>
    <row r="232" spans="1:12" ht="15.5" x14ac:dyDescent="0.35">
      <c r="A232" s="579">
        <v>40232</v>
      </c>
      <c r="B232" s="526" t="s">
        <v>304</v>
      </c>
      <c r="C232" s="527"/>
      <c r="D232" s="535" t="s">
        <v>645</v>
      </c>
      <c r="E232" s="608" t="s">
        <v>303</v>
      </c>
      <c r="F232" s="466">
        <f t="shared" si="10"/>
        <v>90.9</v>
      </c>
      <c r="G232" s="643">
        <v>96.6</v>
      </c>
      <c r="H232" s="643"/>
      <c r="I232" s="643">
        <v>105.6</v>
      </c>
      <c r="J232" s="135" t="s">
        <v>301</v>
      </c>
      <c r="K232" s="660">
        <v>99.4</v>
      </c>
      <c r="L232" s="646"/>
    </row>
    <row r="233" spans="1:12" ht="15.5" x14ac:dyDescent="0.35">
      <c r="A233" s="579">
        <v>40234</v>
      </c>
      <c r="B233" s="526" t="s">
        <v>304</v>
      </c>
      <c r="C233" s="527"/>
      <c r="D233" s="535" t="s">
        <v>645</v>
      </c>
      <c r="E233" s="607" t="s">
        <v>305</v>
      </c>
      <c r="F233" s="466">
        <f t="shared" si="10"/>
        <v>91.4</v>
      </c>
      <c r="G233" s="643">
        <v>97.2</v>
      </c>
      <c r="H233" s="643"/>
      <c r="I233" s="642">
        <v>106.3</v>
      </c>
      <c r="J233" s="135" t="s">
        <v>301</v>
      </c>
      <c r="K233" s="660">
        <v>99.4</v>
      </c>
      <c r="L233" s="646"/>
    </row>
    <row r="234" spans="1:12" ht="15.5" x14ac:dyDescent="0.35">
      <c r="A234" s="579">
        <v>40253</v>
      </c>
      <c r="B234" s="526" t="s">
        <v>306</v>
      </c>
      <c r="C234" s="527"/>
      <c r="D234" s="535" t="s">
        <v>646</v>
      </c>
      <c r="E234" s="608" t="s">
        <v>305</v>
      </c>
      <c r="F234" s="466">
        <f t="shared" si="10"/>
        <v>91.4</v>
      </c>
      <c r="G234" s="643">
        <v>97.2</v>
      </c>
      <c r="H234" s="643"/>
      <c r="I234" s="643">
        <v>106.3</v>
      </c>
      <c r="J234" s="135" t="s">
        <v>301</v>
      </c>
      <c r="K234" s="660">
        <v>99.4</v>
      </c>
      <c r="L234" s="646"/>
    </row>
    <row r="235" spans="1:12" ht="15.5" x14ac:dyDescent="0.35">
      <c r="A235" s="579">
        <v>40268</v>
      </c>
      <c r="B235" s="529" t="s">
        <v>306</v>
      </c>
      <c r="C235" s="530"/>
      <c r="D235" s="134" t="s">
        <v>646</v>
      </c>
      <c r="E235" s="607" t="s">
        <v>307</v>
      </c>
      <c r="F235" s="466">
        <f t="shared" si="10"/>
        <v>91.7</v>
      </c>
      <c r="G235" s="643">
        <v>97.5</v>
      </c>
      <c r="H235" s="643"/>
      <c r="I235" s="642">
        <v>106.6</v>
      </c>
      <c r="J235" s="135" t="s">
        <v>301</v>
      </c>
      <c r="K235" s="660">
        <v>99.4</v>
      </c>
      <c r="L235" s="646"/>
    </row>
    <row r="236" spans="1:12" ht="15.5" x14ac:dyDescent="0.35">
      <c r="A236" s="661">
        <v>40275</v>
      </c>
      <c r="B236" s="529" t="s">
        <v>306</v>
      </c>
      <c r="C236" s="530"/>
      <c r="D236" s="134" t="s">
        <v>646</v>
      </c>
      <c r="E236" s="608" t="s">
        <v>307</v>
      </c>
      <c r="F236" s="466">
        <f t="shared" si="10"/>
        <v>91.7</v>
      </c>
      <c r="G236" s="643">
        <v>97.5</v>
      </c>
      <c r="H236" s="643"/>
      <c r="I236" s="643">
        <v>106.6</v>
      </c>
      <c r="J236" s="135" t="s">
        <v>308</v>
      </c>
      <c r="K236" s="660">
        <v>99.9</v>
      </c>
      <c r="L236" s="662"/>
    </row>
    <row r="237" spans="1:12" ht="15.5" x14ac:dyDescent="0.35">
      <c r="A237" s="579">
        <v>40281</v>
      </c>
      <c r="B237" s="526" t="s">
        <v>309</v>
      </c>
      <c r="C237" s="527"/>
      <c r="D237" s="535" t="s">
        <v>647</v>
      </c>
      <c r="E237" s="608" t="s">
        <v>307</v>
      </c>
      <c r="F237" s="466">
        <f t="shared" si="10"/>
        <v>91.7</v>
      </c>
      <c r="G237" s="643">
        <v>97.5</v>
      </c>
      <c r="H237" s="643"/>
      <c r="I237" s="643">
        <v>106.6</v>
      </c>
      <c r="J237" s="135" t="s">
        <v>308</v>
      </c>
      <c r="K237" s="660">
        <v>99.9</v>
      </c>
      <c r="L237" s="663"/>
    </row>
    <row r="238" spans="1:12" ht="15.5" x14ac:dyDescent="0.35">
      <c r="A238" s="579">
        <v>40298</v>
      </c>
      <c r="B238" s="529" t="s">
        <v>309</v>
      </c>
      <c r="C238" s="530"/>
      <c r="D238" s="134" t="s">
        <v>647</v>
      </c>
      <c r="E238" s="607" t="s">
        <v>310</v>
      </c>
      <c r="F238" s="466">
        <f t="shared" si="10"/>
        <v>91.8</v>
      </c>
      <c r="G238" s="643">
        <v>97.6</v>
      </c>
      <c r="H238" s="643"/>
      <c r="I238" s="642">
        <v>106.7</v>
      </c>
      <c r="J238" s="135" t="s">
        <v>308</v>
      </c>
      <c r="K238" s="660">
        <v>99.9</v>
      </c>
      <c r="L238" s="663"/>
    </row>
    <row r="239" spans="1:12" ht="15.5" x14ac:dyDescent="0.35">
      <c r="A239" s="579">
        <v>40310</v>
      </c>
      <c r="B239" s="526" t="s">
        <v>311</v>
      </c>
      <c r="C239" s="527"/>
      <c r="D239" s="535" t="s">
        <v>648</v>
      </c>
      <c r="E239" s="608" t="s">
        <v>310</v>
      </c>
      <c r="F239" s="466">
        <f t="shared" si="10"/>
        <v>91.8</v>
      </c>
      <c r="G239" s="643">
        <v>97.6</v>
      </c>
      <c r="H239" s="643"/>
      <c r="I239" s="643">
        <v>106.7</v>
      </c>
      <c r="J239" s="135" t="s">
        <v>308</v>
      </c>
      <c r="K239" s="660">
        <v>99.9</v>
      </c>
      <c r="L239" s="663"/>
    </row>
    <row r="240" spans="1:12" ht="15.5" x14ac:dyDescent="0.35">
      <c r="A240" s="579">
        <v>40330</v>
      </c>
      <c r="B240" s="529" t="s">
        <v>311</v>
      </c>
      <c r="C240" s="530"/>
      <c r="D240" s="134" t="s">
        <v>648</v>
      </c>
      <c r="E240" s="607" t="s">
        <v>312</v>
      </c>
      <c r="F240" s="466">
        <f t="shared" si="10"/>
        <v>92.4</v>
      </c>
      <c r="G240" s="643">
        <v>98.2</v>
      </c>
      <c r="H240" s="643"/>
      <c r="I240" s="642">
        <v>107.4</v>
      </c>
      <c r="J240" s="135" t="s">
        <v>308</v>
      </c>
      <c r="K240" s="660">
        <v>99.9</v>
      </c>
      <c r="L240" s="663"/>
    </row>
    <row r="241" spans="1:12" ht="15.5" x14ac:dyDescent="0.35">
      <c r="A241" s="579">
        <v>40340</v>
      </c>
      <c r="B241" s="526" t="s">
        <v>313</v>
      </c>
      <c r="C241" s="527"/>
      <c r="D241" s="535" t="s">
        <v>649</v>
      </c>
      <c r="E241" s="608" t="s">
        <v>312</v>
      </c>
      <c r="F241" s="466">
        <f t="shared" si="10"/>
        <v>92.4</v>
      </c>
      <c r="G241" s="643">
        <v>98.2</v>
      </c>
      <c r="H241" s="643"/>
      <c r="I241" s="643">
        <v>107.4</v>
      </c>
      <c r="J241" s="135" t="s">
        <v>308</v>
      </c>
      <c r="K241" s="660">
        <v>99.9</v>
      </c>
      <c r="L241" s="664"/>
    </row>
    <row r="242" spans="1:12" ht="15.5" x14ac:dyDescent="0.35">
      <c r="A242" s="579">
        <v>40360</v>
      </c>
      <c r="B242" s="529" t="s">
        <v>313</v>
      </c>
      <c r="C242" s="530"/>
      <c r="D242" s="134" t="s">
        <v>649</v>
      </c>
      <c r="E242" s="607" t="s">
        <v>314</v>
      </c>
      <c r="F242" s="466">
        <f t="shared" si="10"/>
        <v>92.5</v>
      </c>
      <c r="G242" s="643">
        <v>98.3</v>
      </c>
      <c r="H242" s="643"/>
      <c r="I242" s="642">
        <v>107.5</v>
      </c>
      <c r="J242" s="135" t="s">
        <v>308</v>
      </c>
      <c r="K242" s="660">
        <v>99.9</v>
      </c>
      <c r="L242" s="664"/>
    </row>
    <row r="243" spans="1:12" ht="15.5" x14ac:dyDescent="0.35">
      <c r="A243" s="579">
        <v>40366</v>
      </c>
      <c r="B243" s="529" t="s">
        <v>313</v>
      </c>
      <c r="C243" s="530"/>
      <c r="D243" s="134" t="s">
        <v>649</v>
      </c>
      <c r="E243" s="608" t="s">
        <v>314</v>
      </c>
      <c r="F243" s="466">
        <f t="shared" si="10"/>
        <v>92.5</v>
      </c>
      <c r="G243" s="643">
        <v>98.3</v>
      </c>
      <c r="H243" s="643"/>
      <c r="I243" s="643">
        <v>107.5</v>
      </c>
      <c r="J243" s="135" t="s">
        <v>315</v>
      </c>
      <c r="K243" s="660">
        <v>100.9</v>
      </c>
      <c r="L243" s="663"/>
    </row>
    <row r="244" spans="1:12" ht="15.5" x14ac:dyDescent="0.35">
      <c r="A244" s="610">
        <v>40372</v>
      </c>
      <c r="B244" s="665" t="s">
        <v>316</v>
      </c>
      <c r="C244" s="666"/>
      <c r="D244" s="667" t="s">
        <v>650</v>
      </c>
      <c r="E244" s="614" t="s">
        <v>314</v>
      </c>
      <c r="F244" s="466">
        <f t="shared" si="10"/>
        <v>92.5</v>
      </c>
      <c r="G244" s="643">
        <v>98.3</v>
      </c>
      <c r="H244" s="668"/>
      <c r="I244" s="668">
        <v>107.5</v>
      </c>
      <c r="J244" s="135" t="s">
        <v>315</v>
      </c>
      <c r="K244" s="660">
        <v>100.9</v>
      </c>
      <c r="L244" s="664"/>
    </row>
    <row r="245" spans="1:12" ht="15.5" x14ac:dyDescent="0.35">
      <c r="A245" s="579">
        <v>40388</v>
      </c>
      <c r="B245" s="529" t="s">
        <v>316</v>
      </c>
      <c r="C245" s="530"/>
      <c r="D245" s="134" t="s">
        <v>650</v>
      </c>
      <c r="E245" s="607" t="s">
        <v>317</v>
      </c>
      <c r="F245" s="466">
        <f t="shared" si="10"/>
        <v>93</v>
      </c>
      <c r="G245" s="643">
        <v>98.9</v>
      </c>
      <c r="H245" s="643"/>
      <c r="I245" s="642">
        <v>108.1</v>
      </c>
      <c r="J245" s="135" t="s">
        <v>315</v>
      </c>
      <c r="K245" s="660">
        <v>100.9</v>
      </c>
      <c r="L245" s="663"/>
    </row>
    <row r="246" spans="1:12" ht="15.5" x14ac:dyDescent="0.35">
      <c r="A246" s="579">
        <v>40403</v>
      </c>
      <c r="B246" s="526" t="s">
        <v>318</v>
      </c>
      <c r="C246" s="527"/>
      <c r="D246" s="535" t="s">
        <v>651</v>
      </c>
      <c r="E246" s="669" t="s">
        <v>317</v>
      </c>
      <c r="F246" s="466">
        <f t="shared" si="10"/>
        <v>93</v>
      </c>
      <c r="G246" s="643">
        <v>98.9</v>
      </c>
      <c r="H246" s="643"/>
      <c r="I246" s="643">
        <v>108.1</v>
      </c>
      <c r="J246" s="135" t="s">
        <v>315</v>
      </c>
      <c r="K246" s="660">
        <v>100.9</v>
      </c>
      <c r="L246" s="663"/>
    </row>
    <row r="247" spans="1:12" ht="15.5" x14ac:dyDescent="0.35">
      <c r="A247" s="579">
        <v>40435</v>
      </c>
      <c r="B247" s="526" t="s">
        <v>319</v>
      </c>
      <c r="C247" s="527"/>
      <c r="D247" s="535" t="s">
        <v>652</v>
      </c>
      <c r="E247" s="669" t="s">
        <v>317</v>
      </c>
      <c r="F247" s="466">
        <f t="shared" si="10"/>
        <v>93</v>
      </c>
      <c r="G247" s="643">
        <v>98.9</v>
      </c>
      <c r="H247" s="643"/>
      <c r="I247" s="643">
        <v>108.1</v>
      </c>
      <c r="J247" s="135" t="s">
        <v>315</v>
      </c>
      <c r="K247" s="660">
        <v>100.9</v>
      </c>
      <c r="L247" s="663"/>
    </row>
    <row r="248" spans="1:12" ht="15.5" x14ac:dyDescent="0.35">
      <c r="A248" s="579">
        <v>40451</v>
      </c>
      <c r="B248" s="529" t="s">
        <v>319</v>
      </c>
      <c r="C248" s="530"/>
      <c r="D248" s="134" t="s">
        <v>652</v>
      </c>
      <c r="E248" s="670" t="s">
        <v>320</v>
      </c>
      <c r="F248" s="466">
        <f t="shared" si="10"/>
        <v>93.8</v>
      </c>
      <c r="G248" s="643">
        <v>99.7</v>
      </c>
      <c r="H248" s="643"/>
      <c r="I248" s="642">
        <v>109</v>
      </c>
      <c r="J248" s="135" t="s">
        <v>315</v>
      </c>
      <c r="K248" s="660">
        <v>100.9</v>
      </c>
      <c r="L248" s="663"/>
    </row>
    <row r="249" spans="1:12" ht="15.5" x14ac:dyDescent="0.35">
      <c r="A249" s="579">
        <v>40457</v>
      </c>
      <c r="B249" s="529" t="s">
        <v>319</v>
      </c>
      <c r="C249" s="530"/>
      <c r="D249" s="134" t="s">
        <v>652</v>
      </c>
      <c r="E249" s="669" t="s">
        <v>320</v>
      </c>
      <c r="F249" s="466">
        <f t="shared" si="10"/>
        <v>93.8</v>
      </c>
      <c r="G249" s="643">
        <v>99.7</v>
      </c>
      <c r="H249" s="643"/>
      <c r="I249" s="643">
        <v>109</v>
      </c>
      <c r="J249" s="135" t="s">
        <v>321</v>
      </c>
      <c r="K249" s="660">
        <v>102.4</v>
      </c>
      <c r="L249" s="663"/>
    </row>
    <row r="250" spans="1:12" ht="15.5" x14ac:dyDescent="0.35">
      <c r="A250" s="579">
        <v>40464</v>
      </c>
      <c r="B250" s="526" t="s">
        <v>322</v>
      </c>
      <c r="C250" s="527"/>
      <c r="D250" s="535" t="s">
        <v>383</v>
      </c>
      <c r="E250" s="669" t="s">
        <v>320</v>
      </c>
      <c r="F250" s="466">
        <f t="shared" si="10"/>
        <v>93.8</v>
      </c>
      <c r="G250" s="643">
        <v>99.7</v>
      </c>
      <c r="H250" s="643"/>
      <c r="I250" s="643">
        <v>109</v>
      </c>
      <c r="J250" s="135" t="s">
        <v>321</v>
      </c>
      <c r="K250" s="660">
        <v>102.4</v>
      </c>
      <c r="L250" s="671"/>
    </row>
    <row r="251" spans="1:12" ht="15.5" x14ac:dyDescent="0.35">
      <c r="A251" s="579"/>
      <c r="B251" s="648" t="s">
        <v>147</v>
      </c>
      <c r="C251" s="649"/>
      <c r="D251" s="535"/>
      <c r="E251" s="608"/>
      <c r="F251" s="608"/>
      <c r="G251" s="643" t="s">
        <v>611</v>
      </c>
      <c r="H251" s="588"/>
      <c r="I251" s="565"/>
      <c r="J251" s="647"/>
      <c r="K251" s="656"/>
      <c r="L251" s="646"/>
    </row>
    <row r="252" spans="1:12" ht="15.5" x14ac:dyDescent="0.35">
      <c r="A252" s="579"/>
      <c r="B252" s="648" t="s">
        <v>323</v>
      </c>
      <c r="C252" s="649"/>
      <c r="D252" s="535"/>
      <c r="E252" s="608"/>
      <c r="F252" s="608"/>
      <c r="G252" s="643" t="s">
        <v>611</v>
      </c>
      <c r="H252" s="588"/>
      <c r="I252" s="565"/>
      <c r="J252" s="647"/>
      <c r="K252" s="672"/>
      <c r="L252" s="646"/>
    </row>
    <row r="253" spans="1:12" ht="15.5" x14ac:dyDescent="0.35">
      <c r="A253" s="147">
        <v>40479</v>
      </c>
      <c r="B253" s="150" t="s">
        <v>322</v>
      </c>
      <c r="C253" s="215"/>
      <c r="D253" s="148" t="s">
        <v>383</v>
      </c>
      <c r="E253" s="151" t="s">
        <v>324</v>
      </c>
      <c r="F253" s="466">
        <f t="shared" ref="F253:F279" si="11">ROUND(G253/1.0629,1)</f>
        <v>93.8</v>
      </c>
      <c r="G253" s="149">
        <v>99.7</v>
      </c>
      <c r="H253" s="149"/>
      <c r="I253" s="149">
        <v>109</v>
      </c>
      <c r="J253" s="151" t="s">
        <v>321</v>
      </c>
      <c r="K253" s="152">
        <v>102.4</v>
      </c>
      <c r="L253" s="673"/>
    </row>
    <row r="254" spans="1:12" ht="15.5" x14ac:dyDescent="0.35">
      <c r="A254" s="674">
        <v>40492</v>
      </c>
      <c r="B254" s="549" t="s">
        <v>325</v>
      </c>
      <c r="C254" s="675"/>
      <c r="D254" s="676" t="s">
        <v>653</v>
      </c>
      <c r="E254" s="677" t="s">
        <v>324</v>
      </c>
      <c r="F254" s="466">
        <f t="shared" si="11"/>
        <v>93.8</v>
      </c>
      <c r="G254" s="643">
        <v>99.7</v>
      </c>
      <c r="H254" s="643"/>
      <c r="I254" s="643">
        <v>109</v>
      </c>
      <c r="J254" s="678" t="s">
        <v>321</v>
      </c>
      <c r="K254" s="656">
        <v>102.4</v>
      </c>
      <c r="L254" s="646"/>
    </row>
    <row r="255" spans="1:12" ht="15.5" x14ac:dyDescent="0.35">
      <c r="A255" s="679">
        <v>40512</v>
      </c>
      <c r="B255" s="680" t="s">
        <v>325</v>
      </c>
      <c r="C255" s="681"/>
      <c r="D255" s="682" t="s">
        <v>653</v>
      </c>
      <c r="E255" s="683">
        <v>40512</v>
      </c>
      <c r="F255" s="466">
        <f t="shared" si="11"/>
        <v>94</v>
      </c>
      <c r="G255" s="643">
        <v>99.9</v>
      </c>
      <c r="H255" s="643"/>
      <c r="I255" s="642">
        <v>109.2</v>
      </c>
      <c r="J255" s="678" t="s">
        <v>321</v>
      </c>
      <c r="K255" s="656">
        <v>102.4</v>
      </c>
      <c r="L255" s="646"/>
    </row>
    <row r="256" spans="1:12" ht="15.5" x14ac:dyDescent="0.35">
      <c r="A256" s="679">
        <v>40526</v>
      </c>
      <c r="B256" s="549" t="s">
        <v>326</v>
      </c>
      <c r="C256" s="675"/>
      <c r="D256" s="676" t="s">
        <v>383</v>
      </c>
      <c r="E256" s="684">
        <v>40512</v>
      </c>
      <c r="F256" s="466">
        <f t="shared" si="11"/>
        <v>94</v>
      </c>
      <c r="G256" s="643">
        <v>99.9</v>
      </c>
      <c r="H256" s="643"/>
      <c r="I256" s="643">
        <v>109.2</v>
      </c>
      <c r="J256" s="678" t="s">
        <v>321</v>
      </c>
      <c r="K256" s="656">
        <v>102.4</v>
      </c>
      <c r="L256" s="646"/>
    </row>
    <row r="257" spans="1:12" ht="15.5" x14ac:dyDescent="0.35">
      <c r="A257" s="685">
        <v>40535</v>
      </c>
      <c r="B257" s="686" t="s">
        <v>326</v>
      </c>
      <c r="C257" s="687"/>
      <c r="D257" s="688" t="s">
        <v>383</v>
      </c>
      <c r="E257" s="689">
        <v>40535</v>
      </c>
      <c r="F257" s="466">
        <f t="shared" si="11"/>
        <v>94.1</v>
      </c>
      <c r="G257" s="643">
        <v>100</v>
      </c>
      <c r="H257" s="643"/>
      <c r="I257" s="657">
        <v>109.3</v>
      </c>
      <c r="J257" s="690" t="s">
        <v>321</v>
      </c>
      <c r="K257" s="659">
        <v>102.4</v>
      </c>
      <c r="L257" s="691"/>
    </row>
    <row r="258" spans="1:12" ht="15.5" x14ac:dyDescent="0.35">
      <c r="A258" s="674">
        <v>40549</v>
      </c>
      <c r="B258" s="680" t="s">
        <v>326</v>
      </c>
      <c r="C258" s="681"/>
      <c r="D258" s="682" t="s">
        <v>383</v>
      </c>
      <c r="E258" s="684">
        <v>40535</v>
      </c>
      <c r="F258" s="466">
        <f t="shared" si="11"/>
        <v>94.1</v>
      </c>
      <c r="G258" s="643">
        <v>100</v>
      </c>
      <c r="H258" s="643"/>
      <c r="I258" s="643">
        <v>109.3</v>
      </c>
      <c r="J258" s="692" t="s">
        <v>327</v>
      </c>
      <c r="K258" s="693">
        <v>103.6</v>
      </c>
      <c r="L258" s="694"/>
    </row>
    <row r="259" spans="1:12" ht="15.5" x14ac:dyDescent="0.35">
      <c r="A259" s="674">
        <v>40556</v>
      </c>
      <c r="B259" s="549" t="s">
        <v>328</v>
      </c>
      <c r="C259" s="675"/>
      <c r="D259" s="676" t="s">
        <v>654</v>
      </c>
      <c r="E259" s="684">
        <v>40535</v>
      </c>
      <c r="F259" s="466">
        <f t="shared" si="11"/>
        <v>94.1</v>
      </c>
      <c r="G259" s="643">
        <v>100</v>
      </c>
      <c r="H259" s="643"/>
      <c r="I259" s="643">
        <v>109.3</v>
      </c>
      <c r="J259" s="692" t="s">
        <v>327</v>
      </c>
      <c r="K259" s="693">
        <v>103.6</v>
      </c>
      <c r="L259" s="694"/>
    </row>
    <row r="260" spans="1:12" ht="15.5" x14ac:dyDescent="0.35">
      <c r="A260" s="674">
        <v>40575</v>
      </c>
      <c r="B260" s="680" t="s">
        <v>328</v>
      </c>
      <c r="C260" s="681"/>
      <c r="D260" s="682" t="s">
        <v>654</v>
      </c>
      <c r="E260" s="684">
        <v>40575</v>
      </c>
      <c r="F260" s="466">
        <f t="shared" si="11"/>
        <v>94.4</v>
      </c>
      <c r="G260" s="643">
        <v>100.3</v>
      </c>
      <c r="H260" s="643"/>
      <c r="I260" s="643">
        <v>109.7</v>
      </c>
      <c r="J260" s="678" t="s">
        <v>327</v>
      </c>
      <c r="K260" s="656">
        <v>103.6</v>
      </c>
      <c r="L260" s="694"/>
    </row>
    <row r="261" spans="1:12" ht="15.5" x14ac:dyDescent="0.35">
      <c r="A261" s="674">
        <v>40597</v>
      </c>
      <c r="B261" s="549" t="s">
        <v>329</v>
      </c>
      <c r="C261" s="675"/>
      <c r="D261" s="676" t="s">
        <v>655</v>
      </c>
      <c r="E261" s="684">
        <v>40575</v>
      </c>
      <c r="F261" s="466">
        <f t="shared" si="11"/>
        <v>94.4</v>
      </c>
      <c r="G261" s="643">
        <v>100.3</v>
      </c>
      <c r="H261" s="643"/>
      <c r="I261" s="643">
        <v>109.7</v>
      </c>
      <c r="J261" s="678" t="s">
        <v>327</v>
      </c>
      <c r="K261" s="656">
        <v>103.6</v>
      </c>
      <c r="L261" s="694"/>
    </row>
    <row r="262" spans="1:12" ht="15.5" x14ac:dyDescent="0.35">
      <c r="A262" s="674">
        <v>40602</v>
      </c>
      <c r="B262" s="680" t="s">
        <v>329</v>
      </c>
      <c r="C262" s="681"/>
      <c r="D262" s="682" t="s">
        <v>655</v>
      </c>
      <c r="E262" s="683">
        <v>40602</v>
      </c>
      <c r="F262" s="466">
        <f t="shared" si="11"/>
        <v>95.1</v>
      </c>
      <c r="G262" s="643">
        <v>101.1</v>
      </c>
      <c r="H262" s="643"/>
      <c r="I262" s="642">
        <v>110.5</v>
      </c>
      <c r="J262" s="678" t="s">
        <v>327</v>
      </c>
      <c r="K262" s="656">
        <v>103.6</v>
      </c>
      <c r="L262" s="694"/>
    </row>
    <row r="263" spans="1:12" ht="15.5" x14ac:dyDescent="0.35">
      <c r="A263" s="674">
        <v>40617</v>
      </c>
      <c r="B263" s="549" t="s">
        <v>330</v>
      </c>
      <c r="C263" s="675"/>
      <c r="D263" s="676" t="s">
        <v>656</v>
      </c>
      <c r="E263" s="684">
        <v>40602</v>
      </c>
      <c r="F263" s="466">
        <f t="shared" si="11"/>
        <v>95.1</v>
      </c>
      <c r="G263" s="643">
        <v>101.1</v>
      </c>
      <c r="H263" s="643"/>
      <c r="I263" s="643">
        <v>110.5</v>
      </c>
      <c r="J263" s="678" t="s">
        <v>327</v>
      </c>
      <c r="K263" s="656">
        <v>103.6</v>
      </c>
      <c r="L263" s="694"/>
    </row>
    <row r="264" spans="1:12" ht="15.5" x14ac:dyDescent="0.35">
      <c r="A264" s="674">
        <v>40633</v>
      </c>
      <c r="B264" s="680" t="s">
        <v>330</v>
      </c>
      <c r="C264" s="681"/>
      <c r="D264" s="682" t="s">
        <v>656</v>
      </c>
      <c r="E264" s="683">
        <v>40633</v>
      </c>
      <c r="F264" s="466">
        <f t="shared" si="11"/>
        <v>95.6</v>
      </c>
      <c r="G264" s="643">
        <v>101.6</v>
      </c>
      <c r="H264" s="643"/>
      <c r="I264" s="642">
        <v>111.1</v>
      </c>
      <c r="J264" s="678" t="s">
        <v>327</v>
      </c>
      <c r="K264" s="656">
        <v>103.6</v>
      </c>
      <c r="L264" s="694"/>
    </row>
    <row r="265" spans="1:12" ht="15.5" x14ac:dyDescent="0.35">
      <c r="A265" s="674">
        <v>40640</v>
      </c>
      <c r="B265" s="680" t="s">
        <v>330</v>
      </c>
      <c r="C265" s="681"/>
      <c r="D265" s="682" t="s">
        <v>656</v>
      </c>
      <c r="E265" s="684">
        <v>40633</v>
      </c>
      <c r="F265" s="466">
        <f t="shared" si="11"/>
        <v>95.6</v>
      </c>
      <c r="G265" s="643">
        <v>101.6</v>
      </c>
      <c r="H265" s="643"/>
      <c r="I265" s="643">
        <v>111.1</v>
      </c>
      <c r="J265" s="692" t="s">
        <v>331</v>
      </c>
      <c r="K265" s="693">
        <v>105.1</v>
      </c>
      <c r="L265" s="694"/>
    </row>
    <row r="266" spans="1:12" ht="15.5" x14ac:dyDescent="0.35">
      <c r="A266" s="674">
        <v>40646</v>
      </c>
      <c r="B266" s="549" t="s">
        <v>332</v>
      </c>
      <c r="C266" s="675"/>
      <c r="D266" s="676" t="s">
        <v>657</v>
      </c>
      <c r="E266" s="684">
        <v>40633</v>
      </c>
      <c r="F266" s="466">
        <f t="shared" si="11"/>
        <v>95.6</v>
      </c>
      <c r="G266" s="643">
        <v>101.6</v>
      </c>
      <c r="H266" s="643"/>
      <c r="I266" s="643">
        <v>111.1</v>
      </c>
      <c r="J266" s="678" t="s">
        <v>331</v>
      </c>
      <c r="K266" s="656">
        <v>105.1</v>
      </c>
      <c r="L266" s="694"/>
    </row>
    <row r="267" spans="1:12" ht="15.5" x14ac:dyDescent="0.35">
      <c r="A267" s="674">
        <v>40662</v>
      </c>
      <c r="B267" s="680" t="s">
        <v>332</v>
      </c>
      <c r="C267" s="681"/>
      <c r="D267" s="682" t="s">
        <v>657</v>
      </c>
      <c r="E267" s="683">
        <v>40662</v>
      </c>
      <c r="F267" s="466">
        <f t="shared" si="11"/>
        <v>96.3</v>
      </c>
      <c r="G267" s="643">
        <v>102.4</v>
      </c>
      <c r="H267" s="643"/>
      <c r="I267" s="642">
        <v>112</v>
      </c>
      <c r="J267" s="678" t="s">
        <v>331</v>
      </c>
      <c r="K267" s="656">
        <v>105.1</v>
      </c>
      <c r="L267" s="694"/>
    </row>
    <row r="268" spans="1:12" ht="15.5" x14ac:dyDescent="0.35">
      <c r="A268" s="674">
        <v>40675</v>
      </c>
      <c r="B268" s="549" t="s">
        <v>333</v>
      </c>
      <c r="C268" s="675"/>
      <c r="D268" s="676" t="s">
        <v>658</v>
      </c>
      <c r="E268" s="684">
        <v>40662</v>
      </c>
      <c r="F268" s="466">
        <f t="shared" si="11"/>
        <v>96.3</v>
      </c>
      <c r="G268" s="643">
        <v>102.4</v>
      </c>
      <c r="H268" s="643"/>
      <c r="I268" s="643">
        <v>112</v>
      </c>
      <c r="J268" s="678" t="s">
        <v>331</v>
      </c>
      <c r="K268" s="656">
        <v>105.1</v>
      </c>
      <c r="L268" s="694"/>
    </row>
    <row r="269" spans="1:12" ht="15.5" x14ac:dyDescent="0.35">
      <c r="A269" s="679">
        <v>40694</v>
      </c>
      <c r="B269" s="680" t="s">
        <v>333</v>
      </c>
      <c r="C269" s="681"/>
      <c r="D269" s="682" t="s">
        <v>658</v>
      </c>
      <c r="E269" s="683">
        <v>40694</v>
      </c>
      <c r="F269" s="466">
        <f t="shared" si="11"/>
        <v>97.3</v>
      </c>
      <c r="G269" s="643">
        <v>103.4</v>
      </c>
      <c r="H269" s="643"/>
      <c r="I269" s="642">
        <v>113</v>
      </c>
      <c r="J269" s="678" t="s">
        <v>331</v>
      </c>
      <c r="K269" s="656">
        <v>105.1</v>
      </c>
      <c r="L269" s="694"/>
    </row>
    <row r="270" spans="1:12" ht="15.5" x14ac:dyDescent="0.35">
      <c r="A270" s="679">
        <v>40709</v>
      </c>
      <c r="B270" s="549" t="s">
        <v>334</v>
      </c>
      <c r="C270" s="675"/>
      <c r="D270" s="676" t="s">
        <v>659</v>
      </c>
      <c r="E270" s="684">
        <v>40694</v>
      </c>
      <c r="F270" s="466">
        <f t="shared" si="11"/>
        <v>97.3</v>
      </c>
      <c r="G270" s="643">
        <v>103.4</v>
      </c>
      <c r="H270" s="643"/>
      <c r="I270" s="643">
        <v>113</v>
      </c>
      <c r="J270" s="678" t="s">
        <v>331</v>
      </c>
      <c r="K270" s="656">
        <v>105.1</v>
      </c>
      <c r="L270" s="694"/>
    </row>
    <row r="271" spans="1:12" ht="15.5" x14ac:dyDescent="0.35">
      <c r="A271" s="679">
        <v>40724</v>
      </c>
      <c r="B271" s="680" t="s">
        <v>334</v>
      </c>
      <c r="C271" s="681"/>
      <c r="D271" s="682" t="s">
        <v>659</v>
      </c>
      <c r="E271" s="683">
        <v>40724</v>
      </c>
      <c r="F271" s="466">
        <f t="shared" si="11"/>
        <v>98</v>
      </c>
      <c r="G271" s="643">
        <v>104.2</v>
      </c>
      <c r="H271" s="643"/>
      <c r="I271" s="642">
        <v>113.9</v>
      </c>
      <c r="J271" s="678" t="s">
        <v>331</v>
      </c>
      <c r="K271" s="656">
        <v>105.1</v>
      </c>
      <c r="L271" s="694"/>
    </row>
    <row r="272" spans="1:12" ht="15.5" x14ac:dyDescent="0.35">
      <c r="A272" s="679">
        <v>40731</v>
      </c>
      <c r="B272" s="680" t="s">
        <v>334</v>
      </c>
      <c r="C272" s="681"/>
      <c r="D272" s="682" t="s">
        <v>659</v>
      </c>
      <c r="E272" s="684">
        <v>40724</v>
      </c>
      <c r="F272" s="466">
        <f t="shared" si="11"/>
        <v>98</v>
      </c>
      <c r="G272" s="643">
        <v>104.2</v>
      </c>
      <c r="H272" s="643"/>
      <c r="I272" s="643">
        <v>113.9</v>
      </c>
      <c r="J272" s="692" t="s">
        <v>335</v>
      </c>
      <c r="K272" s="693">
        <v>106.2</v>
      </c>
      <c r="L272" s="694"/>
    </row>
    <row r="273" spans="1:12" ht="15.5" x14ac:dyDescent="0.35">
      <c r="A273" s="679">
        <v>40736</v>
      </c>
      <c r="B273" s="549" t="s">
        <v>336</v>
      </c>
      <c r="C273" s="675"/>
      <c r="D273" s="676" t="s">
        <v>660</v>
      </c>
      <c r="E273" s="684">
        <v>40724</v>
      </c>
      <c r="F273" s="466">
        <f t="shared" si="11"/>
        <v>98</v>
      </c>
      <c r="G273" s="643">
        <v>104.2</v>
      </c>
      <c r="H273" s="643"/>
      <c r="I273" s="643">
        <v>113.9</v>
      </c>
      <c r="J273" s="678" t="s">
        <v>335</v>
      </c>
      <c r="K273" s="656">
        <v>106.2</v>
      </c>
      <c r="L273" s="694"/>
    </row>
    <row r="274" spans="1:12" ht="15.5" x14ac:dyDescent="0.35">
      <c r="A274" s="679">
        <v>40753</v>
      </c>
      <c r="B274" s="680" t="s">
        <v>336</v>
      </c>
      <c r="C274" s="681"/>
      <c r="D274" s="682" t="s">
        <v>660</v>
      </c>
      <c r="E274" s="683">
        <v>40753</v>
      </c>
      <c r="F274" s="466">
        <f t="shared" si="11"/>
        <v>99.7</v>
      </c>
      <c r="G274" s="643">
        <v>106</v>
      </c>
      <c r="H274" s="643"/>
      <c r="I274" s="642">
        <v>115.9</v>
      </c>
      <c r="J274" s="678" t="s">
        <v>335</v>
      </c>
      <c r="K274" s="656">
        <v>106.2</v>
      </c>
      <c r="L274" s="694"/>
    </row>
    <row r="275" spans="1:12" ht="15.5" x14ac:dyDescent="0.35">
      <c r="A275" s="679">
        <v>40767</v>
      </c>
      <c r="B275" s="549" t="s">
        <v>337</v>
      </c>
      <c r="C275" s="675"/>
      <c r="D275" s="676" t="s">
        <v>661</v>
      </c>
      <c r="E275" s="684">
        <v>40753</v>
      </c>
      <c r="F275" s="466">
        <f t="shared" si="11"/>
        <v>99.7</v>
      </c>
      <c r="G275" s="643">
        <v>106</v>
      </c>
      <c r="H275" s="643"/>
      <c r="I275" s="643">
        <v>115.9</v>
      </c>
      <c r="J275" s="678" t="s">
        <v>335</v>
      </c>
      <c r="K275" s="656">
        <v>106.2</v>
      </c>
      <c r="L275" s="694"/>
    </row>
    <row r="276" spans="1:12" ht="15.5" x14ac:dyDescent="0.35">
      <c r="A276" s="679">
        <v>40799</v>
      </c>
      <c r="B276" s="549" t="s">
        <v>338</v>
      </c>
      <c r="C276" s="675"/>
      <c r="D276" s="676" t="s">
        <v>662</v>
      </c>
      <c r="E276" s="684">
        <v>40753</v>
      </c>
      <c r="F276" s="466">
        <f t="shared" si="11"/>
        <v>99.7</v>
      </c>
      <c r="G276" s="643">
        <v>106</v>
      </c>
      <c r="H276" s="643"/>
      <c r="I276" s="643">
        <v>115.9</v>
      </c>
      <c r="J276" s="678" t="s">
        <v>335</v>
      </c>
      <c r="K276" s="656">
        <v>106.2</v>
      </c>
      <c r="L276" s="694"/>
    </row>
    <row r="277" spans="1:12" ht="15.5" x14ac:dyDescent="0.35">
      <c r="A277" s="679">
        <v>40816</v>
      </c>
      <c r="B277" s="680" t="s">
        <v>338</v>
      </c>
      <c r="C277" s="681"/>
      <c r="D277" s="682" t="s">
        <v>662</v>
      </c>
      <c r="E277" s="683">
        <v>40816</v>
      </c>
      <c r="F277" s="466">
        <f t="shared" si="11"/>
        <v>99.4</v>
      </c>
      <c r="G277" s="643">
        <v>105.6</v>
      </c>
      <c r="H277" s="643"/>
      <c r="I277" s="642">
        <v>115.4</v>
      </c>
      <c r="J277" s="678" t="s">
        <v>335</v>
      </c>
      <c r="K277" s="656">
        <v>106.2</v>
      </c>
      <c r="L277" s="694"/>
    </row>
    <row r="278" spans="1:12" ht="15.5" x14ac:dyDescent="0.35">
      <c r="A278" s="679">
        <v>40821</v>
      </c>
      <c r="B278" s="680" t="s">
        <v>338</v>
      </c>
      <c r="C278" s="681"/>
      <c r="D278" s="682" t="s">
        <v>662</v>
      </c>
      <c r="E278" s="684">
        <v>40816</v>
      </c>
      <c r="F278" s="466">
        <f t="shared" si="11"/>
        <v>99.4</v>
      </c>
      <c r="G278" s="643">
        <v>105.6</v>
      </c>
      <c r="H278" s="643"/>
      <c r="I278" s="643">
        <v>115.4</v>
      </c>
      <c r="J278" s="692" t="s">
        <v>339</v>
      </c>
      <c r="K278" s="693">
        <v>107.7</v>
      </c>
      <c r="L278" s="694"/>
    </row>
    <row r="279" spans="1:12" ht="15.5" x14ac:dyDescent="0.35">
      <c r="A279" s="679">
        <v>40828</v>
      </c>
      <c r="B279" s="549" t="s">
        <v>340</v>
      </c>
      <c r="C279" s="675"/>
      <c r="D279" s="676" t="s">
        <v>384</v>
      </c>
      <c r="E279" s="684">
        <v>40816</v>
      </c>
      <c r="F279" s="466">
        <f t="shared" si="11"/>
        <v>99.4</v>
      </c>
      <c r="G279" s="643">
        <v>105.6</v>
      </c>
      <c r="H279" s="643"/>
      <c r="I279" s="643">
        <v>115.4</v>
      </c>
      <c r="J279" s="678" t="s">
        <v>339</v>
      </c>
      <c r="K279" s="656">
        <v>107.7</v>
      </c>
      <c r="L279" s="694"/>
    </row>
    <row r="280" spans="1:12" ht="15.5" x14ac:dyDescent="0.35">
      <c r="A280" s="579"/>
      <c r="B280" s="648" t="s">
        <v>147</v>
      </c>
      <c r="C280" s="649"/>
      <c r="D280" s="535"/>
      <c r="E280" s="608"/>
      <c r="F280" s="608"/>
      <c r="G280" s="643" t="s">
        <v>611</v>
      </c>
      <c r="H280" s="588"/>
      <c r="I280" s="565"/>
      <c r="J280" s="647"/>
      <c r="K280" s="656" t="s">
        <v>611</v>
      </c>
      <c r="L280" s="646"/>
    </row>
    <row r="281" spans="1:12" ht="15.5" x14ac:dyDescent="0.35">
      <c r="A281" s="579"/>
      <c r="B281" s="648" t="s">
        <v>341</v>
      </c>
      <c r="C281" s="649"/>
      <c r="D281" s="535"/>
      <c r="E281" s="608"/>
      <c r="F281" s="608"/>
      <c r="G281" s="643" t="s">
        <v>611</v>
      </c>
      <c r="H281" s="588"/>
      <c r="I281" s="565"/>
      <c r="J281" s="647"/>
      <c r="K281" s="672" t="s">
        <v>611</v>
      </c>
      <c r="L281" s="646"/>
    </row>
    <row r="282" spans="1:12" ht="15.5" x14ac:dyDescent="0.35">
      <c r="A282" s="147">
        <v>40847</v>
      </c>
      <c r="B282" s="150" t="s">
        <v>340</v>
      </c>
      <c r="C282" s="215"/>
      <c r="D282" s="148" t="s">
        <v>384</v>
      </c>
      <c r="E282" s="147">
        <v>40847</v>
      </c>
      <c r="F282" s="466">
        <f t="shared" ref="F282:F308" si="12">ROUND(G282/1.0629,1)</f>
        <v>99.3</v>
      </c>
      <c r="G282" s="643">
        <v>105.5</v>
      </c>
      <c r="H282" s="643"/>
      <c r="I282" s="149">
        <v>115.3</v>
      </c>
      <c r="J282" s="151" t="s">
        <v>339</v>
      </c>
      <c r="K282" s="152">
        <v>107.7</v>
      </c>
      <c r="L282" s="673"/>
    </row>
    <row r="283" spans="1:12" ht="15.5" x14ac:dyDescent="0.35">
      <c r="A283" s="679">
        <v>40857</v>
      </c>
      <c r="B283" s="549" t="s">
        <v>342</v>
      </c>
      <c r="C283" s="675"/>
      <c r="D283" s="676" t="s">
        <v>663</v>
      </c>
      <c r="E283" s="684">
        <v>40847</v>
      </c>
      <c r="F283" s="466">
        <f t="shared" si="12"/>
        <v>99.3</v>
      </c>
      <c r="G283" s="643">
        <v>105.5</v>
      </c>
      <c r="H283" s="643"/>
      <c r="I283" s="643">
        <v>115.3</v>
      </c>
      <c r="J283" s="678" t="s">
        <v>339</v>
      </c>
      <c r="K283" s="656">
        <v>107.7</v>
      </c>
      <c r="L283" s="694"/>
    </row>
    <row r="284" spans="1:12" ht="15.5" x14ac:dyDescent="0.35">
      <c r="A284" s="679">
        <v>40877</v>
      </c>
      <c r="B284" s="680" t="s">
        <v>342</v>
      </c>
      <c r="C284" s="681"/>
      <c r="D284" s="682" t="s">
        <v>663</v>
      </c>
      <c r="E284" s="683">
        <v>40877</v>
      </c>
      <c r="F284" s="466">
        <f t="shared" si="12"/>
        <v>99.6</v>
      </c>
      <c r="G284" s="643">
        <v>105.9</v>
      </c>
      <c r="H284" s="643"/>
      <c r="I284" s="642">
        <v>115.8</v>
      </c>
      <c r="J284" s="678" t="s">
        <v>339</v>
      </c>
      <c r="K284" s="656">
        <v>107.7</v>
      </c>
      <c r="L284" s="694"/>
    </row>
    <row r="285" spans="1:12" ht="15.5" x14ac:dyDescent="0.35">
      <c r="A285" s="679">
        <v>40890</v>
      </c>
      <c r="B285" s="549" t="s">
        <v>343</v>
      </c>
      <c r="C285" s="675"/>
      <c r="D285" s="676" t="s">
        <v>384</v>
      </c>
      <c r="E285" s="684">
        <v>40877</v>
      </c>
      <c r="F285" s="466">
        <f t="shared" si="12"/>
        <v>99.6</v>
      </c>
      <c r="G285" s="643">
        <v>105.9</v>
      </c>
      <c r="H285" s="643"/>
      <c r="I285" s="643">
        <v>115.8</v>
      </c>
      <c r="J285" s="678" t="s">
        <v>339</v>
      </c>
      <c r="K285" s="656">
        <v>107.7</v>
      </c>
      <c r="L285" s="694"/>
    </row>
    <row r="286" spans="1:12" ht="15.5" x14ac:dyDescent="0.35">
      <c r="A286" s="674">
        <v>40900</v>
      </c>
      <c r="B286" s="680" t="s">
        <v>343</v>
      </c>
      <c r="C286" s="681"/>
      <c r="D286" s="682" t="s">
        <v>384</v>
      </c>
      <c r="E286" s="695">
        <v>40900</v>
      </c>
      <c r="F286" s="466">
        <f t="shared" si="12"/>
        <v>99.6</v>
      </c>
      <c r="G286" s="643">
        <v>105.9</v>
      </c>
      <c r="H286" s="643"/>
      <c r="I286" s="642">
        <v>115.8</v>
      </c>
      <c r="J286" s="678" t="s">
        <v>339</v>
      </c>
      <c r="K286" s="656">
        <v>107.7</v>
      </c>
      <c r="L286" s="694"/>
    </row>
    <row r="287" spans="1:12" ht="15.5" x14ac:dyDescent="0.35">
      <c r="A287" s="674">
        <v>40917</v>
      </c>
      <c r="B287" s="680" t="s">
        <v>343</v>
      </c>
      <c r="C287" s="681"/>
      <c r="D287" s="682" t="s">
        <v>384</v>
      </c>
      <c r="E287" s="696">
        <v>40900</v>
      </c>
      <c r="F287" s="466">
        <f t="shared" si="12"/>
        <v>99.6</v>
      </c>
      <c r="G287" s="643">
        <v>105.9</v>
      </c>
      <c r="H287" s="643"/>
      <c r="I287" s="643">
        <v>115.8</v>
      </c>
      <c r="J287" s="692" t="s">
        <v>344</v>
      </c>
      <c r="K287" s="693">
        <v>108.4</v>
      </c>
      <c r="L287" s="694"/>
    </row>
    <row r="288" spans="1:12" ht="15.5" x14ac:dyDescent="0.35">
      <c r="A288" s="674">
        <v>40920</v>
      </c>
      <c r="B288" s="549" t="s">
        <v>345</v>
      </c>
      <c r="C288" s="675"/>
      <c r="D288" s="676" t="s">
        <v>664</v>
      </c>
      <c r="E288" s="696">
        <v>40900</v>
      </c>
      <c r="F288" s="466">
        <f t="shared" si="12"/>
        <v>99.6</v>
      </c>
      <c r="G288" s="643">
        <v>105.9</v>
      </c>
      <c r="H288" s="643"/>
      <c r="I288" s="643">
        <v>115.8</v>
      </c>
      <c r="J288" s="678" t="s">
        <v>344</v>
      </c>
      <c r="K288" s="656">
        <v>108.4</v>
      </c>
      <c r="L288" s="694"/>
    </row>
    <row r="289" spans="1:25" ht="15.5" x14ac:dyDescent="0.35">
      <c r="A289" s="89">
        <v>40939</v>
      </c>
      <c r="B289" s="85" t="s">
        <v>345</v>
      </c>
      <c r="C289" s="216"/>
      <c r="D289" s="697" t="s">
        <v>664</v>
      </c>
      <c r="E289" s="91">
        <v>40939</v>
      </c>
      <c r="F289" s="466">
        <f t="shared" si="12"/>
        <v>99.9</v>
      </c>
      <c r="G289" s="643">
        <v>106.2</v>
      </c>
      <c r="H289" s="643"/>
      <c r="I289" s="84">
        <v>116.1</v>
      </c>
      <c r="J289" s="698" t="s">
        <v>344</v>
      </c>
      <c r="K289" s="83">
        <v>108.4</v>
      </c>
      <c r="L289" s="699"/>
    </row>
    <row r="290" spans="1:25" ht="15.5" x14ac:dyDescent="0.35">
      <c r="A290" s="89">
        <v>40961</v>
      </c>
      <c r="B290" s="84" t="s">
        <v>346</v>
      </c>
      <c r="C290" s="217"/>
      <c r="D290" s="700" t="s">
        <v>665</v>
      </c>
      <c r="E290" s="90">
        <v>40939</v>
      </c>
      <c r="F290" s="466">
        <f t="shared" si="12"/>
        <v>99.9</v>
      </c>
      <c r="G290" s="643">
        <v>106.2</v>
      </c>
      <c r="H290" s="643"/>
      <c r="I290" s="85">
        <v>116.1</v>
      </c>
      <c r="J290" s="698" t="s">
        <v>344</v>
      </c>
      <c r="K290" s="83">
        <v>108.4</v>
      </c>
      <c r="L290" s="699"/>
    </row>
    <row r="291" spans="1:25" ht="15.5" x14ac:dyDescent="0.35">
      <c r="A291" s="701">
        <v>40966</v>
      </c>
      <c r="B291" s="702" t="s">
        <v>346</v>
      </c>
      <c r="C291" s="703"/>
      <c r="D291" s="704" t="s">
        <v>665</v>
      </c>
      <c r="E291" s="705">
        <v>40966</v>
      </c>
      <c r="F291" s="466">
        <f t="shared" si="12"/>
        <v>100.3</v>
      </c>
      <c r="G291" s="643">
        <v>106.6</v>
      </c>
      <c r="H291" s="643"/>
      <c r="I291" s="706">
        <v>116.6</v>
      </c>
      <c r="J291" s="707" t="s">
        <v>344</v>
      </c>
      <c r="K291" s="708">
        <v>108.4</v>
      </c>
      <c r="L291" s="709"/>
    </row>
    <row r="292" spans="1:25" ht="15.5" x14ac:dyDescent="0.35">
      <c r="A292" s="710">
        <v>40981</v>
      </c>
      <c r="B292" s="711" t="s">
        <v>347</v>
      </c>
      <c r="C292" s="712"/>
      <c r="D292" s="713" t="s">
        <v>666</v>
      </c>
      <c r="E292" s="714">
        <v>40966</v>
      </c>
      <c r="F292" s="466">
        <f t="shared" si="12"/>
        <v>100.3</v>
      </c>
      <c r="G292" s="643">
        <v>106.6</v>
      </c>
      <c r="H292" s="643"/>
      <c r="I292" s="715">
        <v>116.6</v>
      </c>
      <c r="J292" s="716" t="s">
        <v>344</v>
      </c>
      <c r="K292" s="717">
        <v>108.4</v>
      </c>
      <c r="L292" s="718"/>
    </row>
    <row r="293" spans="1:25" s="82" customFormat="1" ht="16.5" x14ac:dyDescent="0.35">
      <c r="A293" s="89">
        <v>40998</v>
      </c>
      <c r="B293" s="85" t="s">
        <v>347</v>
      </c>
      <c r="C293" s="216"/>
      <c r="D293" s="697">
        <v>132.62</v>
      </c>
      <c r="E293" s="719">
        <v>40998</v>
      </c>
      <c r="F293" s="466">
        <f t="shared" si="12"/>
        <v>100.6</v>
      </c>
      <c r="G293" s="643">
        <v>106.9</v>
      </c>
      <c r="H293" s="617"/>
      <c r="I293" s="92">
        <v>116.9</v>
      </c>
      <c r="J293" s="698" t="s">
        <v>344</v>
      </c>
      <c r="K293" s="83">
        <v>108.4</v>
      </c>
      <c r="L293" s="699"/>
      <c r="M293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</row>
    <row r="294" spans="1:25" s="82" customFormat="1" ht="16.5" x14ac:dyDescent="0.35">
      <c r="A294" s="720">
        <v>41002</v>
      </c>
      <c r="B294" s="721" t="s">
        <v>347</v>
      </c>
      <c r="C294" s="722"/>
      <c r="D294" s="723">
        <v>132.62</v>
      </c>
      <c r="E294" s="724">
        <v>40998</v>
      </c>
      <c r="F294" s="466">
        <f t="shared" si="12"/>
        <v>100.6</v>
      </c>
      <c r="G294" s="643">
        <v>106.9</v>
      </c>
      <c r="H294" s="617"/>
      <c r="I294" s="92">
        <v>116.9</v>
      </c>
      <c r="J294" s="725" t="s">
        <v>348</v>
      </c>
      <c r="K294" s="725">
        <v>109.4</v>
      </c>
      <c r="L294" s="726"/>
      <c r="M294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</row>
    <row r="295" spans="1:25" s="82" customFormat="1" ht="16.5" x14ac:dyDescent="0.35">
      <c r="A295" s="720">
        <v>41011</v>
      </c>
      <c r="B295" s="727" t="s">
        <v>349</v>
      </c>
      <c r="C295" s="728"/>
      <c r="D295" s="729">
        <v>133.38</v>
      </c>
      <c r="E295" s="724">
        <v>40998</v>
      </c>
      <c r="F295" s="466">
        <f t="shared" si="12"/>
        <v>100.6</v>
      </c>
      <c r="G295" s="643">
        <v>106.9</v>
      </c>
      <c r="H295" s="617"/>
      <c r="I295" s="92">
        <v>116.9</v>
      </c>
      <c r="J295" s="730" t="s">
        <v>348</v>
      </c>
      <c r="K295" s="730">
        <v>109.4</v>
      </c>
      <c r="L295" s="726"/>
      <c r="M295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</row>
    <row r="296" spans="1:25" s="82" customFormat="1" ht="16.5" x14ac:dyDescent="0.35">
      <c r="A296" s="731">
        <v>41026</v>
      </c>
      <c r="B296" s="732" t="s">
        <v>349</v>
      </c>
      <c r="C296" s="733"/>
      <c r="D296" s="734">
        <v>133.38</v>
      </c>
      <c r="E296" s="735">
        <v>41026</v>
      </c>
      <c r="F296" s="466">
        <f t="shared" si="12"/>
        <v>100.5</v>
      </c>
      <c r="G296" s="643">
        <v>106.8</v>
      </c>
      <c r="H296" s="617"/>
      <c r="I296" s="736">
        <v>116.8</v>
      </c>
      <c r="J296" s="737" t="s">
        <v>348</v>
      </c>
      <c r="K296" s="737">
        <v>109.4</v>
      </c>
      <c r="L296" s="738"/>
      <c r="M296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</row>
    <row r="297" spans="1:25" ht="15.5" x14ac:dyDescent="0.35">
      <c r="A297" s="731">
        <v>41044</v>
      </c>
      <c r="B297" s="739" t="s">
        <v>350</v>
      </c>
      <c r="C297" s="740"/>
      <c r="D297" s="741">
        <v>133.91999999999999</v>
      </c>
      <c r="E297" s="742">
        <v>41026</v>
      </c>
      <c r="F297" s="466">
        <f t="shared" si="12"/>
        <v>100.5</v>
      </c>
      <c r="G297" s="643">
        <v>106.8</v>
      </c>
      <c r="H297" s="617"/>
      <c r="I297" s="743">
        <v>116.8</v>
      </c>
      <c r="J297" s="737" t="s">
        <v>348</v>
      </c>
      <c r="K297" s="737">
        <v>109.4</v>
      </c>
      <c r="L297" s="738"/>
    </row>
    <row r="298" spans="1:25" s="82" customFormat="1" ht="16.5" x14ac:dyDescent="0.35">
      <c r="A298" s="89">
        <v>41060</v>
      </c>
      <c r="B298" s="85" t="s">
        <v>350</v>
      </c>
      <c r="C298" s="216"/>
      <c r="D298" s="697">
        <v>133.91999999999999</v>
      </c>
      <c r="E298" s="719">
        <v>41060</v>
      </c>
      <c r="F298" s="466">
        <f t="shared" si="12"/>
        <v>101.2</v>
      </c>
      <c r="G298" s="643">
        <v>107.6</v>
      </c>
      <c r="H298" s="617"/>
      <c r="I298" s="92">
        <v>117.6</v>
      </c>
      <c r="J298" s="83" t="s">
        <v>348</v>
      </c>
      <c r="K298" s="83">
        <v>109.4</v>
      </c>
      <c r="L298" s="699"/>
      <c r="M298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</row>
    <row r="299" spans="1:25" s="82" customFormat="1" ht="16.5" x14ac:dyDescent="0.35">
      <c r="A299" s="89">
        <v>41073</v>
      </c>
      <c r="B299" s="84" t="s">
        <v>351</v>
      </c>
      <c r="C299" s="217"/>
      <c r="D299" s="700">
        <v>133.05000000000001</v>
      </c>
      <c r="E299" s="744">
        <v>41060</v>
      </c>
      <c r="F299" s="466">
        <f t="shared" si="12"/>
        <v>101.2</v>
      </c>
      <c r="G299" s="643">
        <v>107.6</v>
      </c>
      <c r="H299" s="617"/>
      <c r="I299" s="93">
        <v>117.6</v>
      </c>
      <c r="J299" s="83" t="s">
        <v>348</v>
      </c>
      <c r="K299" s="83">
        <v>109.4</v>
      </c>
      <c r="L299" s="699"/>
      <c r="M299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</row>
    <row r="300" spans="1:25" s="82" customFormat="1" ht="16.5" x14ac:dyDescent="0.35">
      <c r="A300" s="745">
        <v>41089</v>
      </c>
      <c r="B300" s="746" t="s">
        <v>351</v>
      </c>
      <c r="C300" s="747"/>
      <c r="D300" s="748">
        <v>133.05000000000001</v>
      </c>
      <c r="E300" s="749">
        <v>41089</v>
      </c>
      <c r="F300" s="466">
        <f t="shared" si="12"/>
        <v>102</v>
      </c>
      <c r="G300" s="643">
        <v>108.4</v>
      </c>
      <c r="H300" s="750"/>
      <c r="I300" s="751">
        <v>118.5</v>
      </c>
      <c r="J300" s="752" t="s">
        <v>348</v>
      </c>
      <c r="K300" s="752">
        <v>109.4</v>
      </c>
      <c r="L300" s="753"/>
      <c r="M300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</row>
    <row r="301" spans="1:25" s="82" customFormat="1" ht="16.5" x14ac:dyDescent="0.35">
      <c r="A301" s="89">
        <v>41092</v>
      </c>
      <c r="B301" s="85" t="s">
        <v>351</v>
      </c>
      <c r="C301" s="216"/>
      <c r="D301" s="95">
        <v>133.05000000000001</v>
      </c>
      <c r="E301" s="754">
        <v>41089</v>
      </c>
      <c r="F301" s="466">
        <f t="shared" si="12"/>
        <v>102</v>
      </c>
      <c r="G301" s="643">
        <v>108.4</v>
      </c>
      <c r="H301" s="750"/>
      <c r="I301" s="96">
        <v>118.5</v>
      </c>
      <c r="J301" s="755" t="s">
        <v>352</v>
      </c>
      <c r="K301" s="86">
        <v>109.9</v>
      </c>
      <c r="L301" s="699"/>
      <c r="M30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</row>
    <row r="302" spans="1:25" ht="15.5" x14ac:dyDescent="0.35">
      <c r="A302" s="89">
        <v>41102</v>
      </c>
      <c r="B302" s="84" t="s">
        <v>353</v>
      </c>
      <c r="C302" s="217"/>
      <c r="D302" s="97">
        <v>132.76</v>
      </c>
      <c r="E302" s="754">
        <v>41089</v>
      </c>
      <c r="F302" s="466">
        <f t="shared" si="12"/>
        <v>102</v>
      </c>
      <c r="G302" s="643">
        <v>108.4</v>
      </c>
      <c r="H302" s="750"/>
      <c r="I302" s="96">
        <v>118.5</v>
      </c>
      <c r="J302" s="756" t="s">
        <v>352</v>
      </c>
      <c r="K302" s="83">
        <v>109.9</v>
      </c>
      <c r="L302" s="699"/>
    </row>
    <row r="303" spans="1:25" ht="15.5" x14ac:dyDescent="0.35">
      <c r="A303" s="89">
        <v>41121</v>
      </c>
      <c r="B303" s="85" t="s">
        <v>353</v>
      </c>
      <c r="C303" s="216"/>
      <c r="D303" s="95">
        <v>132.76</v>
      </c>
      <c r="E303" s="757">
        <v>41121</v>
      </c>
      <c r="F303" s="466">
        <f t="shared" si="12"/>
        <v>102.4</v>
      </c>
      <c r="G303" s="643">
        <v>108.8</v>
      </c>
      <c r="H303" s="750"/>
      <c r="I303" s="94">
        <v>118.9</v>
      </c>
      <c r="J303" s="756" t="s">
        <v>352</v>
      </c>
      <c r="K303" s="83">
        <v>109.9</v>
      </c>
      <c r="L303" s="699"/>
    </row>
    <row r="304" spans="1:25" ht="15.5" x14ac:dyDescent="0.35">
      <c r="A304" s="89">
        <v>41135</v>
      </c>
      <c r="B304" s="84" t="s">
        <v>354</v>
      </c>
      <c r="C304" s="217"/>
      <c r="D304" s="97">
        <v>133.49</v>
      </c>
      <c r="E304" s="754">
        <v>41121</v>
      </c>
      <c r="F304" s="466">
        <f t="shared" si="12"/>
        <v>102.4</v>
      </c>
      <c r="G304" s="643">
        <v>108.8</v>
      </c>
      <c r="H304" s="750"/>
      <c r="I304" s="96">
        <v>118.9</v>
      </c>
      <c r="J304" s="756" t="s">
        <v>352</v>
      </c>
      <c r="K304" s="83">
        <v>109.9</v>
      </c>
      <c r="L304" s="699"/>
    </row>
    <row r="305" spans="1:25" ht="15.5" x14ac:dyDescent="0.35">
      <c r="A305" s="758">
        <v>41164</v>
      </c>
      <c r="B305" s="759" t="s">
        <v>355</v>
      </c>
      <c r="C305" s="760"/>
      <c r="D305" s="761">
        <v>134.38</v>
      </c>
      <c r="E305" s="762">
        <v>41121</v>
      </c>
      <c r="F305" s="466">
        <f t="shared" si="12"/>
        <v>102.4</v>
      </c>
      <c r="G305" s="643">
        <v>108.8</v>
      </c>
      <c r="H305" s="750"/>
      <c r="I305" s="763">
        <v>118.9</v>
      </c>
      <c r="J305" s="764" t="s">
        <v>352</v>
      </c>
      <c r="K305" s="765">
        <v>109.9</v>
      </c>
      <c r="L305" s="766"/>
    </row>
    <row r="306" spans="1:25" s="82" customFormat="1" ht="16.5" x14ac:dyDescent="0.35">
      <c r="A306" s="767">
        <v>41180</v>
      </c>
      <c r="B306" s="88" t="s">
        <v>355</v>
      </c>
      <c r="C306" s="768"/>
      <c r="D306" s="98">
        <v>134.38</v>
      </c>
      <c r="E306" s="757">
        <v>41180</v>
      </c>
      <c r="F306" s="466">
        <f t="shared" si="12"/>
        <v>101.3</v>
      </c>
      <c r="G306" s="643">
        <v>107.7</v>
      </c>
      <c r="H306" s="750"/>
      <c r="I306" s="94">
        <v>117.7</v>
      </c>
      <c r="J306" s="769" t="s">
        <v>352</v>
      </c>
      <c r="K306" s="87">
        <v>109.9</v>
      </c>
      <c r="L306" s="770"/>
      <c r="M306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</row>
    <row r="307" spans="1:25" s="82" customFormat="1" ht="16.5" x14ac:dyDescent="0.35">
      <c r="A307" s="767">
        <v>41187</v>
      </c>
      <c r="B307" s="88" t="s">
        <v>355</v>
      </c>
      <c r="C307" s="768"/>
      <c r="D307" s="98">
        <v>134.38</v>
      </c>
      <c r="E307" s="754">
        <v>41180</v>
      </c>
      <c r="F307" s="466">
        <f t="shared" si="12"/>
        <v>101.3</v>
      </c>
      <c r="G307" s="643">
        <v>107.7</v>
      </c>
      <c r="H307" s="750"/>
      <c r="I307" s="96">
        <v>117.7</v>
      </c>
      <c r="J307" s="771" t="s">
        <v>356</v>
      </c>
      <c r="K307" s="99">
        <v>110.4</v>
      </c>
      <c r="L307" s="770"/>
      <c r="M307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</row>
    <row r="308" spans="1:25" s="82" customFormat="1" ht="16.5" x14ac:dyDescent="0.35">
      <c r="A308" s="772">
        <v>41193</v>
      </c>
      <c r="B308" s="773" t="s">
        <v>357</v>
      </c>
      <c r="C308" s="774"/>
      <c r="D308" s="775">
        <v>132.99</v>
      </c>
      <c r="E308" s="776">
        <v>41180</v>
      </c>
      <c r="F308" s="466">
        <f t="shared" si="12"/>
        <v>101.3</v>
      </c>
      <c r="G308" s="643">
        <v>107.7</v>
      </c>
      <c r="H308" s="750"/>
      <c r="I308" s="777">
        <v>117.7</v>
      </c>
      <c r="J308" s="778" t="s">
        <v>356</v>
      </c>
      <c r="K308" s="779">
        <v>110.4</v>
      </c>
      <c r="L308" s="780"/>
      <c r="M308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</row>
    <row r="309" spans="1:25" s="82" customFormat="1" ht="16.5" x14ac:dyDescent="0.35">
      <c r="A309" s="781"/>
      <c r="B309" s="782" t="s">
        <v>147</v>
      </c>
      <c r="C309" s="783"/>
      <c r="D309" s="784"/>
      <c r="E309" s="785"/>
      <c r="F309" s="785"/>
      <c r="G309" s="786"/>
      <c r="H309" s="787"/>
      <c r="I309" s="788"/>
      <c r="J309" s="789"/>
      <c r="K309" s="790"/>
      <c r="L309" s="791"/>
      <c r="M309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</row>
    <row r="310" spans="1:25" s="82" customFormat="1" ht="16.5" x14ac:dyDescent="0.35">
      <c r="A310" s="781"/>
      <c r="B310" s="782" t="s">
        <v>358</v>
      </c>
      <c r="C310" s="783"/>
      <c r="D310" s="784"/>
      <c r="E310" s="785"/>
      <c r="F310" s="785"/>
      <c r="G310" s="786"/>
      <c r="H310" s="787"/>
      <c r="I310" s="788"/>
      <c r="J310" s="789"/>
      <c r="K310" s="792"/>
      <c r="L310" s="791"/>
      <c r="M310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</row>
    <row r="311" spans="1:25" s="82" customFormat="1" ht="16.5" x14ac:dyDescent="0.35">
      <c r="A311" s="153">
        <v>41213</v>
      </c>
      <c r="B311" s="154" t="s">
        <v>357</v>
      </c>
      <c r="C311" s="218"/>
      <c r="D311" s="155">
        <v>132.99</v>
      </c>
      <c r="E311" s="153">
        <v>41213</v>
      </c>
      <c r="F311" s="466">
        <f t="shared" ref="F311:F339" si="13">ROUND(G311/1.0629,1)</f>
        <v>100.4</v>
      </c>
      <c r="G311" s="156">
        <v>106.7</v>
      </c>
      <c r="H311" s="156"/>
      <c r="I311" s="156">
        <v>116.7</v>
      </c>
      <c r="J311" s="157" t="s">
        <v>356</v>
      </c>
      <c r="K311" s="156">
        <v>110.4</v>
      </c>
      <c r="L311" s="793"/>
      <c r="M31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</row>
    <row r="312" spans="1:25" s="82" customFormat="1" ht="16.5" x14ac:dyDescent="0.35">
      <c r="A312" s="794">
        <v>41227</v>
      </c>
      <c r="B312" s="795" t="s">
        <v>359</v>
      </c>
      <c r="C312" s="796"/>
      <c r="D312" s="797">
        <v>132.49</v>
      </c>
      <c r="E312" s="798">
        <v>41213</v>
      </c>
      <c r="F312" s="466">
        <f t="shared" si="13"/>
        <v>100.4</v>
      </c>
      <c r="G312" s="777">
        <v>106.7</v>
      </c>
      <c r="H312" s="799"/>
      <c r="I312" s="786">
        <v>116.7</v>
      </c>
      <c r="J312" s="800" t="s">
        <v>356</v>
      </c>
      <c r="K312" s="792">
        <v>110.4</v>
      </c>
      <c r="L312" s="801"/>
      <c r="M312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</row>
    <row r="313" spans="1:25" ht="15.5" x14ac:dyDescent="0.35">
      <c r="A313" s="89">
        <v>41243</v>
      </c>
      <c r="B313" s="90" t="s">
        <v>359</v>
      </c>
      <c r="C313" s="802"/>
      <c r="D313" s="803">
        <v>132.49</v>
      </c>
      <c r="E313" s="101">
        <v>41243</v>
      </c>
      <c r="F313" s="466">
        <f t="shared" si="13"/>
        <v>101</v>
      </c>
      <c r="G313" s="777">
        <v>107.4</v>
      </c>
      <c r="H313" s="799"/>
      <c r="I313" s="84">
        <v>117.4</v>
      </c>
      <c r="J313" s="769" t="s">
        <v>356</v>
      </c>
      <c r="K313" s="87">
        <v>110.4</v>
      </c>
      <c r="L313" s="699"/>
    </row>
    <row r="314" spans="1:25" ht="15.5" x14ac:dyDescent="0.35">
      <c r="A314" s="89">
        <v>41255</v>
      </c>
      <c r="B314" s="91" t="s">
        <v>360</v>
      </c>
      <c r="C314" s="804"/>
      <c r="D314" s="805">
        <v>131.16999999999999</v>
      </c>
      <c r="E314" s="100">
        <v>41243</v>
      </c>
      <c r="F314" s="466">
        <f t="shared" si="13"/>
        <v>101</v>
      </c>
      <c r="G314" s="777">
        <v>107.4</v>
      </c>
      <c r="H314" s="799"/>
      <c r="I314" s="85">
        <v>117.4</v>
      </c>
      <c r="J314" s="769" t="s">
        <v>356</v>
      </c>
      <c r="K314" s="87">
        <v>110.4</v>
      </c>
      <c r="L314" s="699"/>
    </row>
    <row r="315" spans="1:25" ht="15.5" x14ac:dyDescent="0.35">
      <c r="A315" s="89">
        <v>41270</v>
      </c>
      <c r="B315" s="90" t="s">
        <v>360</v>
      </c>
      <c r="C315" s="802"/>
      <c r="D315" s="803">
        <v>131.16999999999999</v>
      </c>
      <c r="E315" s="101">
        <v>41270</v>
      </c>
      <c r="F315" s="466">
        <f t="shared" si="13"/>
        <v>102.4</v>
      </c>
      <c r="G315" s="777">
        <v>108.8</v>
      </c>
      <c r="H315" s="799"/>
      <c r="I315" s="84">
        <v>119</v>
      </c>
      <c r="J315" s="769" t="s">
        <v>356</v>
      </c>
      <c r="K315" s="87">
        <v>110.4</v>
      </c>
      <c r="L315" s="699"/>
    </row>
    <row r="316" spans="1:25" ht="15.5" x14ac:dyDescent="0.35">
      <c r="A316" s="674">
        <v>41284</v>
      </c>
      <c r="B316" s="695" t="s">
        <v>361</v>
      </c>
      <c r="C316" s="806"/>
      <c r="D316" s="807">
        <v>132.09</v>
      </c>
      <c r="E316" s="808">
        <v>41270</v>
      </c>
      <c r="F316" s="466">
        <f t="shared" si="13"/>
        <v>102.4</v>
      </c>
      <c r="G316" s="777">
        <v>108.8</v>
      </c>
      <c r="H316" s="799"/>
      <c r="I316" s="680">
        <v>119</v>
      </c>
      <c r="J316" s="809" t="s">
        <v>356</v>
      </c>
      <c r="K316" s="650">
        <v>110.4</v>
      </c>
      <c r="L316" s="694"/>
    </row>
    <row r="317" spans="1:25" ht="15.5" x14ac:dyDescent="0.35">
      <c r="A317" s="674">
        <v>41285</v>
      </c>
      <c r="B317" s="696" t="s">
        <v>361</v>
      </c>
      <c r="C317" s="810"/>
      <c r="D317" s="811">
        <v>132.09</v>
      </c>
      <c r="E317" s="808">
        <v>41270</v>
      </c>
      <c r="F317" s="466">
        <f t="shared" si="13"/>
        <v>102.4</v>
      </c>
      <c r="G317" s="777">
        <v>108.8</v>
      </c>
      <c r="H317" s="799"/>
      <c r="I317" s="680">
        <v>119</v>
      </c>
      <c r="J317" s="812" t="s">
        <v>362</v>
      </c>
      <c r="K317" s="813">
        <v>110.9</v>
      </c>
      <c r="L317" s="694"/>
    </row>
    <row r="318" spans="1:25" ht="15.5" x14ac:dyDescent="0.35">
      <c r="A318" s="814">
        <v>41305</v>
      </c>
      <c r="B318" s="815" t="s">
        <v>361</v>
      </c>
      <c r="C318" s="816"/>
      <c r="D318" s="817">
        <v>132.09</v>
      </c>
      <c r="E318" s="818">
        <v>41305</v>
      </c>
      <c r="F318" s="466">
        <f t="shared" si="13"/>
        <v>102.6</v>
      </c>
      <c r="G318" s="777">
        <v>109.1</v>
      </c>
      <c r="H318" s="799"/>
      <c r="I318" s="819">
        <v>119.3</v>
      </c>
      <c r="J318" s="820" t="s">
        <v>362</v>
      </c>
      <c r="K318" s="821">
        <v>110.9</v>
      </c>
      <c r="L318" s="822"/>
    </row>
    <row r="319" spans="1:25" ht="15.5" x14ac:dyDescent="0.35">
      <c r="A319" s="814">
        <v>41325</v>
      </c>
      <c r="B319" s="823" t="s">
        <v>363</v>
      </c>
      <c r="C319" s="824"/>
      <c r="D319" s="825">
        <v>132.16999999999999</v>
      </c>
      <c r="E319" s="826">
        <v>41305</v>
      </c>
      <c r="F319" s="466">
        <f t="shared" si="13"/>
        <v>102.6</v>
      </c>
      <c r="G319" s="777">
        <v>109.1</v>
      </c>
      <c r="H319" s="799"/>
      <c r="I319" s="827">
        <v>119.3</v>
      </c>
      <c r="J319" s="820" t="s">
        <v>362</v>
      </c>
      <c r="K319" s="821">
        <v>110.9</v>
      </c>
      <c r="L319" s="828"/>
    </row>
    <row r="320" spans="1:25" ht="15.5" x14ac:dyDescent="0.35">
      <c r="A320" s="829">
        <v>41333</v>
      </c>
      <c r="B320" s="830" t="s">
        <v>363</v>
      </c>
      <c r="C320" s="831"/>
      <c r="D320" s="832">
        <v>132.16999999999999</v>
      </c>
      <c r="E320" s="833">
        <v>41333</v>
      </c>
      <c r="F320" s="466">
        <f t="shared" si="13"/>
        <v>103.2</v>
      </c>
      <c r="G320" s="777">
        <v>109.7</v>
      </c>
      <c r="H320" s="799"/>
      <c r="I320" s="834">
        <v>119.9</v>
      </c>
      <c r="J320" s="835" t="s">
        <v>362</v>
      </c>
      <c r="K320" s="836">
        <v>110.9</v>
      </c>
      <c r="L320" s="837"/>
    </row>
    <row r="321" spans="1:25" s="82" customFormat="1" ht="16.5" x14ac:dyDescent="0.35">
      <c r="A321" s="89">
        <v>41346</v>
      </c>
      <c r="B321" s="91" t="s">
        <v>364</v>
      </c>
      <c r="C321" s="804"/>
      <c r="D321" s="805">
        <v>132.41999999999999</v>
      </c>
      <c r="E321" s="100">
        <v>41333</v>
      </c>
      <c r="F321" s="466">
        <f t="shared" si="13"/>
        <v>103.2</v>
      </c>
      <c r="G321" s="777">
        <v>109.7</v>
      </c>
      <c r="H321" s="799"/>
      <c r="I321" s="85">
        <v>119.9</v>
      </c>
      <c r="J321" s="769" t="s">
        <v>362</v>
      </c>
      <c r="K321" s="87">
        <v>110.9</v>
      </c>
      <c r="L321" s="838"/>
      <c r="M32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</row>
    <row r="322" spans="1:25" s="105" customFormat="1" ht="13" x14ac:dyDescent="0.3">
      <c r="A322" s="839" t="s">
        <v>667</v>
      </c>
      <c r="B322" s="102"/>
      <c r="C322" s="102"/>
      <c r="D322" s="103"/>
      <c r="G322" s="840"/>
      <c r="H322" s="840"/>
      <c r="I322" s="840"/>
      <c r="J322" s="841"/>
      <c r="K322" s="104"/>
      <c r="L322" s="842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</row>
    <row r="323" spans="1:25" s="82" customFormat="1" ht="16.5" x14ac:dyDescent="0.35">
      <c r="A323" s="89">
        <v>41362</v>
      </c>
      <c r="B323" s="90" t="s">
        <v>364</v>
      </c>
      <c r="C323" s="802"/>
      <c r="D323" s="803">
        <v>132.41999999999999</v>
      </c>
      <c r="E323" s="101">
        <v>41362</v>
      </c>
      <c r="F323" s="466">
        <f t="shared" si="13"/>
        <v>102.8</v>
      </c>
      <c r="G323" s="86">
        <v>109.3</v>
      </c>
      <c r="H323" s="86"/>
      <c r="I323" s="107"/>
      <c r="J323" s="756" t="s">
        <v>362</v>
      </c>
      <c r="K323" s="83">
        <v>110.9</v>
      </c>
      <c r="L323" s="699"/>
      <c r="M323" s="105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</row>
    <row r="324" spans="1:25" s="82" customFormat="1" ht="16.5" x14ac:dyDescent="0.35">
      <c r="A324" s="89">
        <v>41373</v>
      </c>
      <c r="B324" s="90" t="s">
        <v>364</v>
      </c>
      <c r="C324" s="802"/>
      <c r="D324" s="803">
        <v>132.41999999999999</v>
      </c>
      <c r="E324" s="100">
        <v>41362</v>
      </c>
      <c r="F324" s="466">
        <f t="shared" si="13"/>
        <v>102.8</v>
      </c>
      <c r="G324" s="83">
        <v>109.3</v>
      </c>
      <c r="H324" s="83"/>
      <c r="I324" s="107"/>
      <c r="J324" s="755" t="s">
        <v>365</v>
      </c>
      <c r="K324" s="86">
        <v>111.6</v>
      </c>
      <c r="L324" s="699"/>
      <c r="M324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</row>
    <row r="325" spans="1:25" s="82" customFormat="1" ht="16.5" x14ac:dyDescent="0.35">
      <c r="A325" s="89">
        <v>41375</v>
      </c>
      <c r="B325" s="91" t="s">
        <v>366</v>
      </c>
      <c r="C325" s="804"/>
      <c r="D325" s="805">
        <v>132.65</v>
      </c>
      <c r="E325" s="100">
        <v>41362</v>
      </c>
      <c r="F325" s="466">
        <f t="shared" si="13"/>
        <v>102.8</v>
      </c>
      <c r="G325" s="83">
        <v>109.3</v>
      </c>
      <c r="H325" s="83"/>
      <c r="I325" s="107"/>
      <c r="J325" s="756" t="s">
        <v>365</v>
      </c>
      <c r="K325" s="83">
        <v>111.6</v>
      </c>
      <c r="L325" s="699"/>
      <c r="M325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</row>
    <row r="326" spans="1:25" s="82" customFormat="1" ht="16.5" x14ac:dyDescent="0.35">
      <c r="A326" s="89">
        <v>41394</v>
      </c>
      <c r="B326" s="90" t="s">
        <v>366</v>
      </c>
      <c r="C326" s="802"/>
      <c r="D326" s="803">
        <v>132.65</v>
      </c>
      <c r="E326" s="101">
        <v>41394</v>
      </c>
      <c r="F326" s="466">
        <f t="shared" si="13"/>
        <v>102.8</v>
      </c>
      <c r="G326" s="86">
        <v>109.3</v>
      </c>
      <c r="H326" s="86"/>
      <c r="I326" s="107"/>
      <c r="J326" s="756" t="s">
        <v>365</v>
      </c>
      <c r="K326" s="83">
        <v>111.6</v>
      </c>
      <c r="L326" s="699"/>
      <c r="M326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</row>
    <row r="327" spans="1:25" ht="15.5" x14ac:dyDescent="0.35">
      <c r="A327" s="89">
        <v>41409</v>
      </c>
      <c r="B327" s="91" t="s">
        <v>367</v>
      </c>
      <c r="C327" s="804"/>
      <c r="D327" s="805">
        <v>132.32</v>
      </c>
      <c r="E327" s="100">
        <v>41394</v>
      </c>
      <c r="F327" s="466">
        <f t="shared" si="13"/>
        <v>102.8</v>
      </c>
      <c r="G327" s="83">
        <v>109.3</v>
      </c>
      <c r="H327" s="83"/>
      <c r="I327" s="107"/>
      <c r="J327" s="756" t="s">
        <v>365</v>
      </c>
      <c r="K327" s="83">
        <v>111.6</v>
      </c>
      <c r="L327" s="699"/>
    </row>
    <row r="328" spans="1:25" ht="15.5" x14ac:dyDescent="0.35">
      <c r="A328" s="89">
        <v>41425</v>
      </c>
      <c r="B328" s="90" t="s">
        <v>367</v>
      </c>
      <c r="C328" s="802"/>
      <c r="D328" s="803">
        <v>132.32</v>
      </c>
      <c r="E328" s="101">
        <v>41425</v>
      </c>
      <c r="F328" s="466">
        <f t="shared" si="13"/>
        <v>103.5</v>
      </c>
      <c r="G328" s="86">
        <v>110</v>
      </c>
      <c r="H328" s="86"/>
      <c r="I328" s="107"/>
      <c r="J328" s="756" t="s">
        <v>365</v>
      </c>
      <c r="K328" s="83">
        <v>111.6</v>
      </c>
      <c r="L328" s="699"/>
    </row>
    <row r="329" spans="1:25" ht="15.5" x14ac:dyDescent="0.35">
      <c r="A329" s="89">
        <v>41437</v>
      </c>
      <c r="B329" s="91" t="s">
        <v>368</v>
      </c>
      <c r="C329" s="804"/>
      <c r="D329" s="805">
        <v>131.72999999999999</v>
      </c>
      <c r="E329" s="100">
        <v>41425</v>
      </c>
      <c r="F329" s="466">
        <f t="shared" si="13"/>
        <v>103.5</v>
      </c>
      <c r="G329" s="83">
        <v>110</v>
      </c>
      <c r="H329" s="83"/>
      <c r="I329" s="107"/>
      <c r="J329" s="756" t="s">
        <v>365</v>
      </c>
      <c r="K329" s="83">
        <v>111.6</v>
      </c>
      <c r="L329" s="699"/>
    </row>
    <row r="330" spans="1:25" ht="15.5" x14ac:dyDescent="0.35">
      <c r="A330" s="89">
        <v>41453</v>
      </c>
      <c r="B330" s="90" t="s">
        <v>368</v>
      </c>
      <c r="C330" s="802"/>
      <c r="D330" s="803">
        <v>131.72999999999999</v>
      </c>
      <c r="E330" s="101">
        <v>41453</v>
      </c>
      <c r="F330" s="466">
        <f t="shared" si="13"/>
        <v>104.1</v>
      </c>
      <c r="G330" s="86">
        <v>110.7</v>
      </c>
      <c r="H330" s="86"/>
      <c r="I330" s="107"/>
      <c r="J330" s="756" t="s">
        <v>365</v>
      </c>
      <c r="K330" s="83">
        <v>111.6</v>
      </c>
      <c r="L330" s="699"/>
    </row>
    <row r="331" spans="1:25" ht="15.5" x14ac:dyDescent="0.35">
      <c r="A331" s="89">
        <v>41464</v>
      </c>
      <c r="B331" s="90" t="s">
        <v>368</v>
      </c>
      <c r="C331" s="802"/>
      <c r="D331" s="803">
        <v>131.72999999999999</v>
      </c>
      <c r="E331" s="100">
        <v>41453</v>
      </c>
      <c r="F331" s="466">
        <f t="shared" si="13"/>
        <v>104.1</v>
      </c>
      <c r="G331" s="83">
        <v>110.7</v>
      </c>
      <c r="H331" s="83"/>
      <c r="I331" s="107"/>
      <c r="J331" s="755" t="s">
        <v>369</v>
      </c>
      <c r="K331" s="86">
        <v>111.5</v>
      </c>
      <c r="L331" s="699"/>
    </row>
    <row r="332" spans="1:25" ht="15.5" x14ac:dyDescent="0.35">
      <c r="A332" s="89">
        <v>41466</v>
      </c>
      <c r="B332" s="91" t="s">
        <v>370</v>
      </c>
      <c r="C332" s="804"/>
      <c r="D332" s="805">
        <v>132.09</v>
      </c>
      <c r="E332" s="100">
        <v>41453</v>
      </c>
      <c r="F332" s="466">
        <f t="shared" si="13"/>
        <v>104.1</v>
      </c>
      <c r="G332" s="83">
        <v>110.7</v>
      </c>
      <c r="H332" s="83"/>
      <c r="I332" s="107"/>
      <c r="J332" s="756" t="s">
        <v>369</v>
      </c>
      <c r="K332" s="83">
        <v>111.5</v>
      </c>
      <c r="L332" s="699"/>
    </row>
    <row r="333" spans="1:25" ht="15.5" x14ac:dyDescent="0.35">
      <c r="A333" s="89">
        <v>41486</v>
      </c>
      <c r="B333" s="95" t="s">
        <v>370</v>
      </c>
      <c r="C333" s="95"/>
      <c r="D333" s="803">
        <v>132.09</v>
      </c>
      <c r="E333" s="101">
        <v>41486</v>
      </c>
      <c r="F333" s="466">
        <f t="shared" si="13"/>
        <v>102.9</v>
      </c>
      <c r="G333" s="86">
        <v>109.4</v>
      </c>
      <c r="H333" s="86"/>
      <c r="I333" s="107"/>
      <c r="J333" s="756" t="s">
        <v>369</v>
      </c>
      <c r="K333" s="83">
        <v>111.5</v>
      </c>
      <c r="L333" s="699"/>
      <c r="M333" s="108" t="s">
        <v>563</v>
      </c>
    </row>
    <row r="334" spans="1:25" ht="15.5" x14ac:dyDescent="0.35">
      <c r="A334" s="89">
        <v>41500</v>
      </c>
      <c r="B334" s="97" t="s">
        <v>371</v>
      </c>
      <c r="C334" s="97"/>
      <c r="D334" s="805">
        <v>133.26</v>
      </c>
      <c r="E334" s="100">
        <v>41486</v>
      </c>
      <c r="F334" s="466">
        <f t="shared" si="13"/>
        <v>102.9</v>
      </c>
      <c r="G334" s="83">
        <v>109.4</v>
      </c>
      <c r="H334" s="83"/>
      <c r="I334" s="107"/>
      <c r="J334" s="756" t="s">
        <v>369</v>
      </c>
      <c r="K334" s="83">
        <v>111.5</v>
      </c>
      <c r="L334" s="699"/>
    </row>
    <row r="335" spans="1:25" s="82" customFormat="1" ht="16.5" x14ac:dyDescent="0.35">
      <c r="A335" s="89">
        <v>41521</v>
      </c>
      <c r="B335" s="95" t="s">
        <v>371</v>
      </c>
      <c r="C335" s="95"/>
      <c r="D335" s="803">
        <v>133.26</v>
      </c>
      <c r="E335" s="101">
        <v>41521</v>
      </c>
      <c r="F335" s="466">
        <f t="shared" si="13"/>
        <v>102.9</v>
      </c>
      <c r="G335" s="86">
        <v>109.4</v>
      </c>
      <c r="H335" s="86"/>
      <c r="I335" s="107"/>
      <c r="J335" s="756" t="s">
        <v>369</v>
      </c>
      <c r="K335" s="83">
        <v>111.5</v>
      </c>
      <c r="L335" s="699"/>
      <c r="M335" s="108" t="s">
        <v>564</v>
      </c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</row>
    <row r="336" spans="1:25" s="82" customFormat="1" ht="16.5" x14ac:dyDescent="0.35">
      <c r="A336" s="89">
        <v>41529</v>
      </c>
      <c r="B336" s="97" t="s">
        <v>372</v>
      </c>
      <c r="C336" s="97"/>
      <c r="D336" s="805">
        <v>133.31</v>
      </c>
      <c r="E336" s="100">
        <v>41521</v>
      </c>
      <c r="F336" s="466">
        <f t="shared" si="13"/>
        <v>102.9</v>
      </c>
      <c r="G336" s="83">
        <v>109.4</v>
      </c>
      <c r="H336" s="83"/>
      <c r="I336" s="107"/>
      <c r="J336" s="756" t="s">
        <v>369</v>
      </c>
      <c r="K336" s="83">
        <v>111.5</v>
      </c>
      <c r="L336" s="699"/>
      <c r="M336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</row>
    <row r="337" spans="1:25" s="82" customFormat="1" ht="16.5" x14ac:dyDescent="0.35">
      <c r="A337" s="843">
        <v>41547</v>
      </c>
      <c r="B337" s="844" t="s">
        <v>372</v>
      </c>
      <c r="C337" s="844"/>
      <c r="D337" s="845">
        <v>133.31</v>
      </c>
      <c r="E337" s="846">
        <v>41547</v>
      </c>
      <c r="F337" s="466">
        <f t="shared" si="13"/>
        <v>101.6</v>
      </c>
      <c r="G337" s="847">
        <v>108</v>
      </c>
      <c r="H337" s="847"/>
      <c r="I337" s="848"/>
      <c r="J337" s="849" t="s">
        <v>369</v>
      </c>
      <c r="K337" s="850">
        <v>111.5</v>
      </c>
      <c r="L337" s="851"/>
      <c r="M337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</row>
    <row r="338" spans="1:25" s="82" customFormat="1" ht="16.5" x14ac:dyDescent="0.35">
      <c r="A338" s="852">
        <v>41555</v>
      </c>
      <c r="B338" s="853" t="s">
        <v>372</v>
      </c>
      <c r="C338" s="853"/>
      <c r="D338" s="854">
        <v>133.31</v>
      </c>
      <c r="E338" s="855">
        <v>41547</v>
      </c>
      <c r="F338" s="466">
        <f t="shared" si="13"/>
        <v>101.6</v>
      </c>
      <c r="G338" s="856">
        <v>108</v>
      </c>
      <c r="H338" s="856"/>
      <c r="I338" s="857"/>
      <c r="J338" s="858" t="s">
        <v>373</v>
      </c>
      <c r="K338" s="859">
        <v>112</v>
      </c>
      <c r="L338" s="860"/>
      <c r="M338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</row>
    <row r="339" spans="1:25" s="82" customFormat="1" ht="16.5" x14ac:dyDescent="0.35">
      <c r="A339" s="852">
        <v>41562</v>
      </c>
      <c r="B339" s="861" t="s">
        <v>374</v>
      </c>
      <c r="C339" s="861"/>
      <c r="D339" s="862">
        <v>133.05000000000001</v>
      </c>
      <c r="E339" s="855">
        <v>41547</v>
      </c>
      <c r="F339" s="466">
        <f t="shared" si="13"/>
        <v>101.6</v>
      </c>
      <c r="G339" s="856">
        <v>108</v>
      </c>
      <c r="H339" s="856"/>
      <c r="I339" s="857"/>
      <c r="J339" s="863" t="s">
        <v>373</v>
      </c>
      <c r="K339" s="856">
        <v>112</v>
      </c>
      <c r="L339" s="860"/>
      <c r="M339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</row>
    <row r="340" spans="1:25" ht="15.5" x14ac:dyDescent="0.35">
      <c r="A340" s="864"/>
      <c r="B340" s="865" t="s">
        <v>147</v>
      </c>
      <c r="C340" s="866"/>
      <c r="D340" s="867"/>
      <c r="E340" s="868"/>
      <c r="F340" s="868"/>
      <c r="G340" s="869"/>
      <c r="H340" s="869"/>
      <c r="I340" s="857"/>
      <c r="J340" s="870"/>
      <c r="K340" s="869"/>
      <c r="L340" s="871"/>
    </row>
    <row r="341" spans="1:25" ht="15.5" x14ac:dyDescent="0.35">
      <c r="A341" s="864"/>
      <c r="B341" s="865" t="s">
        <v>375</v>
      </c>
      <c r="C341" s="866"/>
      <c r="D341" s="867"/>
      <c r="E341" s="868"/>
      <c r="F341" s="868"/>
      <c r="G341" s="869"/>
      <c r="H341" s="869"/>
      <c r="I341" s="857"/>
      <c r="J341" s="870"/>
      <c r="K341" s="869"/>
      <c r="L341" s="871"/>
    </row>
    <row r="342" spans="1:25" ht="15.5" x14ac:dyDescent="0.35">
      <c r="A342" s="872">
        <v>41578</v>
      </c>
      <c r="B342" s="873" t="s">
        <v>374</v>
      </c>
      <c r="C342" s="873"/>
      <c r="D342" s="874">
        <v>133.05000000000001</v>
      </c>
      <c r="E342" s="875">
        <v>41578</v>
      </c>
      <c r="F342" s="466">
        <f t="shared" ref="F342:F369" si="14">ROUND(G342/1.0629,1)</f>
        <v>101.3</v>
      </c>
      <c r="G342" s="876">
        <v>107.7</v>
      </c>
      <c r="H342" s="877"/>
      <c r="I342" s="878"/>
      <c r="J342" s="879" t="s">
        <v>373</v>
      </c>
      <c r="K342" s="880">
        <v>112</v>
      </c>
      <c r="L342" s="871"/>
    </row>
    <row r="343" spans="1:25" ht="15.5" x14ac:dyDescent="0.35">
      <c r="A343" s="864">
        <v>41592</v>
      </c>
      <c r="B343" s="881" t="s">
        <v>376</v>
      </c>
      <c r="C343" s="881"/>
      <c r="D343" s="867">
        <v>132.74</v>
      </c>
      <c r="E343" s="868">
        <v>41578</v>
      </c>
      <c r="F343" s="466">
        <f t="shared" si="14"/>
        <v>101.3</v>
      </c>
      <c r="G343" s="869">
        <v>107.7</v>
      </c>
      <c r="H343" s="869"/>
      <c r="I343" s="882"/>
      <c r="J343" s="870" t="s">
        <v>373</v>
      </c>
      <c r="K343" s="869">
        <v>112</v>
      </c>
      <c r="L343" s="871"/>
    </row>
    <row r="344" spans="1:25" ht="15.5" x14ac:dyDescent="0.35">
      <c r="A344" s="883">
        <v>41607</v>
      </c>
      <c r="B344" s="884" t="s">
        <v>668</v>
      </c>
      <c r="C344" s="884"/>
      <c r="D344" s="885">
        <v>132.74</v>
      </c>
      <c r="E344" s="886">
        <v>41607</v>
      </c>
      <c r="F344" s="466">
        <f t="shared" si="14"/>
        <v>102.3</v>
      </c>
      <c r="G344" s="887">
        <v>108.7</v>
      </c>
      <c r="H344" s="887"/>
      <c r="I344" s="888"/>
      <c r="J344" s="889" t="s">
        <v>373</v>
      </c>
      <c r="K344" s="890">
        <v>112</v>
      </c>
      <c r="L344" s="871"/>
    </row>
    <row r="345" spans="1:25" ht="15.5" x14ac:dyDescent="0.35">
      <c r="A345" s="891">
        <v>41620</v>
      </c>
      <c r="B345" s="892" t="s">
        <v>377</v>
      </c>
      <c r="C345" s="892"/>
      <c r="D345" s="893">
        <v>132.11000000000001</v>
      </c>
      <c r="E345" s="894">
        <v>41607</v>
      </c>
      <c r="F345" s="466">
        <f t="shared" si="14"/>
        <v>102.3</v>
      </c>
      <c r="G345" s="895">
        <v>108.7</v>
      </c>
      <c r="H345" s="895"/>
      <c r="I345" s="882"/>
      <c r="J345" s="896" t="s">
        <v>373</v>
      </c>
      <c r="K345" s="895">
        <v>112</v>
      </c>
      <c r="L345" s="871"/>
    </row>
    <row r="346" spans="1:25" ht="15.5" x14ac:dyDescent="0.35">
      <c r="A346" s="897">
        <v>41635</v>
      </c>
      <c r="B346" s="898" t="s">
        <v>377</v>
      </c>
      <c r="C346" s="898"/>
      <c r="D346" s="899">
        <v>132.11000000000001</v>
      </c>
      <c r="E346" s="900">
        <v>41635</v>
      </c>
      <c r="F346" s="466">
        <f t="shared" si="14"/>
        <v>102.8</v>
      </c>
      <c r="G346" s="901">
        <v>109.3</v>
      </c>
      <c r="H346" s="901"/>
      <c r="I346" s="888"/>
      <c r="J346" s="902" t="s">
        <v>373</v>
      </c>
      <c r="K346" s="903">
        <v>112</v>
      </c>
      <c r="L346" s="871"/>
    </row>
    <row r="347" spans="1:25" ht="15.5" x14ac:dyDescent="0.35">
      <c r="A347" s="89">
        <v>41649</v>
      </c>
      <c r="B347" s="95" t="s">
        <v>377</v>
      </c>
      <c r="C347" s="95"/>
      <c r="D347" s="803">
        <v>132.11000000000001</v>
      </c>
      <c r="E347" s="100">
        <v>41635</v>
      </c>
      <c r="F347" s="466">
        <f t="shared" si="14"/>
        <v>102.8</v>
      </c>
      <c r="G347" s="83">
        <v>109.3</v>
      </c>
      <c r="H347" s="83"/>
      <c r="I347" s="888"/>
      <c r="J347" s="755" t="s">
        <v>378</v>
      </c>
      <c r="K347" s="86">
        <v>112.3</v>
      </c>
      <c r="L347" s="871"/>
      <c r="M347" s="108"/>
    </row>
    <row r="348" spans="1:25" ht="15.5" x14ac:dyDescent="0.35">
      <c r="A348" s="89">
        <v>41653</v>
      </c>
      <c r="B348" s="97" t="s">
        <v>379</v>
      </c>
      <c r="C348" s="97"/>
      <c r="D348" s="805">
        <v>133.08000000000001</v>
      </c>
      <c r="E348" s="100">
        <v>41635</v>
      </c>
      <c r="F348" s="466">
        <f t="shared" si="14"/>
        <v>102.8</v>
      </c>
      <c r="G348" s="83">
        <v>109.3</v>
      </c>
      <c r="H348" s="83"/>
      <c r="I348" s="888"/>
      <c r="J348" s="756" t="s">
        <v>378</v>
      </c>
      <c r="K348" s="83">
        <v>112.3</v>
      </c>
      <c r="L348" s="871"/>
      <c r="M348" s="108"/>
    </row>
    <row r="349" spans="1:25" ht="15.5" x14ac:dyDescent="0.35">
      <c r="A349" s="89">
        <v>41670</v>
      </c>
      <c r="B349" s="95" t="s">
        <v>379</v>
      </c>
      <c r="C349" s="95"/>
      <c r="D349" s="803">
        <v>133.08000000000001</v>
      </c>
      <c r="E349" s="101">
        <v>41670</v>
      </c>
      <c r="F349" s="466">
        <f t="shared" si="14"/>
        <v>103.1</v>
      </c>
      <c r="G349" s="86">
        <v>109.6</v>
      </c>
      <c r="H349" s="221"/>
      <c r="I349" s="904"/>
      <c r="J349" s="756" t="s">
        <v>378</v>
      </c>
      <c r="K349" s="83">
        <v>112.3</v>
      </c>
      <c r="L349" s="905"/>
      <c r="M349" s="108"/>
    </row>
    <row r="350" spans="1:25" ht="15.5" x14ac:dyDescent="0.35">
      <c r="A350" s="89">
        <v>41690</v>
      </c>
      <c r="B350" s="97" t="s">
        <v>380</v>
      </c>
      <c r="C350" s="97"/>
      <c r="D350" s="805">
        <v>133.54</v>
      </c>
      <c r="E350" s="100">
        <v>41670</v>
      </c>
      <c r="F350" s="466">
        <f t="shared" si="14"/>
        <v>103.1</v>
      </c>
      <c r="G350" s="83">
        <v>109.6</v>
      </c>
      <c r="H350" s="222"/>
      <c r="I350" s="904"/>
      <c r="J350" s="756" t="s">
        <v>378</v>
      </c>
      <c r="K350" s="83">
        <v>112.3</v>
      </c>
      <c r="L350" s="905"/>
      <c r="M350" s="108"/>
    </row>
    <row r="351" spans="1:25" ht="15.5" x14ac:dyDescent="0.35">
      <c r="A351" s="89">
        <v>41698</v>
      </c>
      <c r="B351" s="95" t="s">
        <v>380</v>
      </c>
      <c r="C351" s="95"/>
      <c r="D351" s="803">
        <v>133.54</v>
      </c>
      <c r="E351" s="101">
        <v>41698</v>
      </c>
      <c r="F351" s="466">
        <f t="shared" si="14"/>
        <v>102.7</v>
      </c>
      <c r="G351" s="86">
        <v>109.2</v>
      </c>
      <c r="H351" s="221"/>
      <c r="I351" s="904"/>
      <c r="J351" s="756" t="s">
        <v>378</v>
      </c>
      <c r="K351" s="83">
        <v>112.3</v>
      </c>
      <c r="L351" s="905"/>
      <c r="M351" s="108"/>
    </row>
    <row r="352" spans="1:25" s="82" customFormat="1" ht="16.5" x14ac:dyDescent="0.35">
      <c r="A352" s="89">
        <v>41711</v>
      </c>
      <c r="B352" s="97" t="s">
        <v>381</v>
      </c>
      <c r="C352" s="97"/>
      <c r="D352" s="805">
        <v>133.88999999999999</v>
      </c>
      <c r="E352" s="100">
        <v>41698</v>
      </c>
      <c r="F352" s="466">
        <f t="shared" si="14"/>
        <v>102.7</v>
      </c>
      <c r="G352" s="83">
        <v>109.2</v>
      </c>
      <c r="H352" s="222"/>
      <c r="I352" s="904"/>
      <c r="J352" s="756" t="s">
        <v>378</v>
      </c>
      <c r="K352" s="83">
        <v>112.3</v>
      </c>
      <c r="L352" s="905"/>
      <c r="M352" s="108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</row>
    <row r="353" spans="1:25" s="82" customFormat="1" ht="16.5" x14ac:dyDescent="0.35">
      <c r="A353" s="158">
        <v>41726</v>
      </c>
      <c r="B353" s="95" t="s">
        <v>381</v>
      </c>
      <c r="C353" s="95"/>
      <c r="D353" s="803">
        <v>133.88999999999999</v>
      </c>
      <c r="E353" s="101">
        <v>41726</v>
      </c>
      <c r="F353" s="466">
        <f t="shared" si="14"/>
        <v>102.9</v>
      </c>
      <c r="G353" s="86">
        <v>109.4</v>
      </c>
      <c r="H353" s="221"/>
      <c r="I353" s="904"/>
      <c r="J353" s="756" t="s">
        <v>378</v>
      </c>
      <c r="K353" s="83">
        <v>112.3</v>
      </c>
      <c r="L353" s="905"/>
      <c r="M353" s="108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</row>
    <row r="354" spans="1:25" s="82" customFormat="1" ht="16.5" x14ac:dyDescent="0.35">
      <c r="A354" s="674">
        <v>41736</v>
      </c>
      <c r="B354" s="906" t="s">
        <v>381</v>
      </c>
      <c r="C354" s="906"/>
      <c r="D354" s="811">
        <v>133.88999999999999</v>
      </c>
      <c r="E354" s="674">
        <v>41736</v>
      </c>
      <c r="F354" s="466">
        <f t="shared" si="14"/>
        <v>102.9</v>
      </c>
      <c r="G354" s="907">
        <v>109.4</v>
      </c>
      <c r="H354" s="908"/>
      <c r="I354" s="909"/>
      <c r="J354" s="906" t="s">
        <v>381</v>
      </c>
      <c r="K354" s="910">
        <v>112.6</v>
      </c>
      <c r="L354" s="905"/>
      <c r="M354" s="108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</row>
    <row r="355" spans="1:25" s="82" customFormat="1" ht="16.5" x14ac:dyDescent="0.35">
      <c r="A355" s="674">
        <v>41739</v>
      </c>
      <c r="B355" s="911" t="s">
        <v>394</v>
      </c>
      <c r="C355" s="911"/>
      <c r="D355" s="807">
        <v>133.41</v>
      </c>
      <c r="E355" s="674">
        <v>41739</v>
      </c>
      <c r="F355" s="466">
        <f t="shared" si="14"/>
        <v>102.9</v>
      </c>
      <c r="G355" s="907">
        <v>109.4</v>
      </c>
      <c r="H355" s="908"/>
      <c r="I355" s="909"/>
      <c r="J355" s="911" t="s">
        <v>394</v>
      </c>
      <c r="K355" s="912">
        <v>112.6</v>
      </c>
      <c r="L355" s="905"/>
      <c r="M355" s="108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</row>
    <row r="356" spans="1:25" s="82" customFormat="1" ht="16.5" x14ac:dyDescent="0.35">
      <c r="A356" s="674">
        <v>41759</v>
      </c>
      <c r="B356" s="906" t="s">
        <v>394</v>
      </c>
      <c r="C356" s="906"/>
      <c r="D356" s="811">
        <v>133.41</v>
      </c>
      <c r="E356" s="674">
        <v>41759</v>
      </c>
      <c r="F356" s="466">
        <f t="shared" si="14"/>
        <v>103</v>
      </c>
      <c r="G356" s="913">
        <v>109.5</v>
      </c>
      <c r="H356" s="914"/>
      <c r="I356" s="909"/>
      <c r="J356" s="906" t="s">
        <v>394</v>
      </c>
      <c r="K356" s="912">
        <v>112.6</v>
      </c>
      <c r="L356" s="905"/>
      <c r="M356" s="108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</row>
    <row r="357" spans="1:25" s="82" customFormat="1" ht="16.5" x14ac:dyDescent="0.35">
      <c r="A357" s="674">
        <v>41773</v>
      </c>
      <c r="B357" s="911" t="s">
        <v>395</v>
      </c>
      <c r="C357" s="911"/>
      <c r="D357" s="807">
        <v>134.03</v>
      </c>
      <c r="E357" s="674">
        <v>41773</v>
      </c>
      <c r="F357" s="466">
        <f t="shared" si="14"/>
        <v>103</v>
      </c>
      <c r="G357" s="907">
        <v>109.5</v>
      </c>
      <c r="H357" s="908"/>
      <c r="I357" s="909"/>
      <c r="J357" s="911" t="s">
        <v>395</v>
      </c>
      <c r="K357" s="912">
        <v>112.6</v>
      </c>
      <c r="L357" s="905"/>
      <c r="M357" s="108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</row>
    <row r="358" spans="1:25" s="82" customFormat="1" ht="16.5" x14ac:dyDescent="0.35">
      <c r="A358" s="674">
        <v>41787</v>
      </c>
      <c r="B358" s="906" t="s">
        <v>395</v>
      </c>
      <c r="C358" s="906"/>
      <c r="D358" s="811">
        <v>134.03</v>
      </c>
      <c r="E358" s="674">
        <v>41787</v>
      </c>
      <c r="F358" s="466">
        <f t="shared" si="14"/>
        <v>102.6</v>
      </c>
      <c r="G358" s="913">
        <v>109.1</v>
      </c>
      <c r="H358" s="914"/>
      <c r="I358" s="909"/>
      <c r="J358" s="906" t="s">
        <v>395</v>
      </c>
      <c r="K358" s="912">
        <v>112.6</v>
      </c>
      <c r="L358" s="905"/>
      <c r="M358" s="108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</row>
    <row r="359" spans="1:25" s="82" customFormat="1" ht="16.5" x14ac:dyDescent="0.35">
      <c r="A359" s="674">
        <v>41802</v>
      </c>
      <c r="B359" s="911" t="s">
        <v>396</v>
      </c>
      <c r="C359" s="911"/>
      <c r="D359" s="807">
        <v>133.76</v>
      </c>
      <c r="E359" s="674">
        <v>41802</v>
      </c>
      <c r="F359" s="466">
        <f t="shared" si="14"/>
        <v>102.6</v>
      </c>
      <c r="G359" s="907">
        <v>109.1</v>
      </c>
      <c r="H359" s="908"/>
      <c r="I359" s="909"/>
      <c r="J359" s="911" t="s">
        <v>396</v>
      </c>
      <c r="K359" s="912">
        <v>112.6</v>
      </c>
      <c r="L359" s="905"/>
      <c r="M359" s="108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</row>
    <row r="360" spans="1:25" ht="15.5" x14ac:dyDescent="0.35">
      <c r="A360" s="89">
        <v>41817</v>
      </c>
      <c r="B360" s="95" t="s">
        <v>396</v>
      </c>
      <c r="C360" s="95"/>
      <c r="D360" s="803">
        <v>133.76</v>
      </c>
      <c r="E360" s="101">
        <v>41817</v>
      </c>
      <c r="F360" s="466">
        <f t="shared" si="14"/>
        <v>102.5</v>
      </c>
      <c r="G360" s="86">
        <v>108.9</v>
      </c>
      <c r="H360" s="86"/>
      <c r="I360" s="107"/>
      <c r="J360" s="756" t="s">
        <v>397</v>
      </c>
      <c r="K360" s="83">
        <v>112.6</v>
      </c>
      <c r="L360" s="905"/>
      <c r="M360" s="108"/>
    </row>
    <row r="361" spans="1:25" ht="15.5" x14ac:dyDescent="0.35">
      <c r="A361" s="915">
        <v>41828</v>
      </c>
      <c r="B361" s="916" t="s">
        <v>396</v>
      </c>
      <c r="C361" s="916"/>
      <c r="D361" s="917">
        <v>133.76</v>
      </c>
      <c r="E361" s="918">
        <v>41817</v>
      </c>
      <c r="F361" s="466">
        <f t="shared" si="14"/>
        <v>102.5</v>
      </c>
      <c r="G361" s="912">
        <v>108.9</v>
      </c>
      <c r="H361" s="912"/>
      <c r="I361" s="919"/>
      <c r="J361" s="920" t="s">
        <v>398</v>
      </c>
      <c r="K361" s="910">
        <v>113.4</v>
      </c>
      <c r="L361" s="921"/>
      <c r="M361" s="108"/>
    </row>
    <row r="362" spans="1:25" ht="15.5" x14ac:dyDescent="0.35">
      <c r="A362" s="915">
        <v>41830</v>
      </c>
      <c r="B362" s="922" t="s">
        <v>399</v>
      </c>
      <c r="C362" s="922"/>
      <c r="D362" s="923">
        <v>134.21</v>
      </c>
      <c r="E362" s="918">
        <v>41817</v>
      </c>
      <c r="F362" s="466">
        <f t="shared" si="14"/>
        <v>102.5</v>
      </c>
      <c r="G362" s="912">
        <v>108.9</v>
      </c>
      <c r="H362" s="912"/>
      <c r="I362" s="919"/>
      <c r="J362" s="924" t="s">
        <v>398</v>
      </c>
      <c r="K362" s="912">
        <v>113.4</v>
      </c>
      <c r="L362" s="921"/>
      <c r="M362" s="108"/>
    </row>
    <row r="363" spans="1:25" ht="15.5" x14ac:dyDescent="0.35">
      <c r="A363" s="89">
        <v>41851</v>
      </c>
      <c r="B363" s="95" t="s">
        <v>399</v>
      </c>
      <c r="C363" s="95"/>
      <c r="D363" s="803">
        <v>134.21</v>
      </c>
      <c r="E363" s="101">
        <v>41851</v>
      </c>
      <c r="F363" s="466">
        <f t="shared" si="14"/>
        <v>102.3</v>
      </c>
      <c r="G363" s="86">
        <v>108.7</v>
      </c>
      <c r="H363" s="86"/>
      <c r="I363" s="107"/>
      <c r="J363" s="756" t="s">
        <v>398</v>
      </c>
      <c r="K363" s="83">
        <v>113.4</v>
      </c>
      <c r="L363" s="905"/>
      <c r="M363" s="108"/>
    </row>
    <row r="364" spans="1:25" ht="15.5" x14ac:dyDescent="0.35">
      <c r="A364" s="89">
        <v>41864</v>
      </c>
      <c r="B364" s="97" t="s">
        <v>400</v>
      </c>
      <c r="C364" s="97"/>
      <c r="D364" s="805">
        <v>135.11000000000001</v>
      </c>
      <c r="E364" s="100">
        <v>41851</v>
      </c>
      <c r="F364" s="466">
        <f t="shared" si="14"/>
        <v>102.3</v>
      </c>
      <c r="G364" s="83">
        <v>108.7</v>
      </c>
      <c r="H364" s="83"/>
      <c r="I364" s="107"/>
      <c r="J364" s="756" t="s">
        <v>398</v>
      </c>
      <c r="K364" s="83">
        <v>113.4</v>
      </c>
      <c r="L364" s="905"/>
      <c r="M364" s="108"/>
    </row>
    <row r="365" spans="1:25" ht="15.5" x14ac:dyDescent="0.35">
      <c r="A365" s="89">
        <v>41880</v>
      </c>
      <c r="B365" s="95" t="s">
        <v>400</v>
      </c>
      <c r="C365" s="95"/>
      <c r="D365" s="803">
        <v>135.11000000000001</v>
      </c>
      <c r="E365" s="89">
        <v>41880</v>
      </c>
      <c r="F365" s="466">
        <f t="shared" si="14"/>
        <v>102.2</v>
      </c>
      <c r="G365" s="86">
        <v>108.6</v>
      </c>
      <c r="H365" s="86"/>
      <c r="I365" s="107"/>
      <c r="J365" s="756" t="s">
        <v>398</v>
      </c>
      <c r="K365" s="83">
        <v>113.4</v>
      </c>
      <c r="L365" s="905"/>
      <c r="M365" s="108"/>
    </row>
    <row r="366" spans="1:25" ht="15.5" x14ac:dyDescent="0.35">
      <c r="A366" s="89">
        <v>41893</v>
      </c>
      <c r="B366" s="97" t="s">
        <v>401</v>
      </c>
      <c r="C366" s="97"/>
      <c r="D366" s="805">
        <v>134.83000000000001</v>
      </c>
      <c r="E366" s="158">
        <v>41880</v>
      </c>
      <c r="F366" s="466">
        <f t="shared" si="14"/>
        <v>102.2</v>
      </c>
      <c r="G366" s="83">
        <v>108.6</v>
      </c>
      <c r="H366" s="83"/>
      <c r="I366" s="107"/>
      <c r="J366" s="756" t="s">
        <v>398</v>
      </c>
      <c r="K366" s="83">
        <v>113.4</v>
      </c>
      <c r="L366" s="905"/>
      <c r="M366" s="108"/>
    </row>
    <row r="367" spans="1:25" ht="15.5" x14ac:dyDescent="0.35">
      <c r="A367" s="89">
        <v>41912</v>
      </c>
      <c r="B367" s="95" t="s">
        <v>401</v>
      </c>
      <c r="C367" s="95"/>
      <c r="D367" s="803">
        <v>134.83000000000001</v>
      </c>
      <c r="E367" s="89">
        <v>41912</v>
      </c>
      <c r="F367" s="466">
        <f t="shared" si="14"/>
        <v>101.6</v>
      </c>
      <c r="G367" s="86">
        <v>108</v>
      </c>
      <c r="H367" s="86"/>
      <c r="I367" s="107"/>
      <c r="J367" s="756" t="s">
        <v>398</v>
      </c>
      <c r="K367" s="83">
        <v>113.4</v>
      </c>
      <c r="L367" s="905"/>
      <c r="M367" s="108"/>
    </row>
    <row r="368" spans="1:25" ht="15.5" x14ac:dyDescent="0.35">
      <c r="A368" s="89">
        <v>41919</v>
      </c>
      <c r="B368" s="95" t="s">
        <v>401</v>
      </c>
      <c r="C368" s="95"/>
      <c r="D368" s="803">
        <v>134.83000000000001</v>
      </c>
      <c r="E368" s="158">
        <v>41912</v>
      </c>
      <c r="F368" s="466">
        <f t="shared" si="14"/>
        <v>101.6</v>
      </c>
      <c r="G368" s="83">
        <v>108</v>
      </c>
      <c r="H368" s="83"/>
      <c r="I368" s="107"/>
      <c r="J368" s="755" t="s">
        <v>402</v>
      </c>
      <c r="K368" s="86">
        <v>113.7</v>
      </c>
      <c r="L368" s="905"/>
      <c r="M368" s="108"/>
    </row>
    <row r="369" spans="1:25" ht="15.5" x14ac:dyDescent="0.35">
      <c r="A369" s="89">
        <v>41926</v>
      </c>
      <c r="B369" s="97" t="s">
        <v>403</v>
      </c>
      <c r="C369" s="97"/>
      <c r="D369" s="805">
        <v>133.85</v>
      </c>
      <c r="E369" s="158">
        <v>41912</v>
      </c>
      <c r="F369" s="466">
        <f t="shared" si="14"/>
        <v>101.6</v>
      </c>
      <c r="G369" s="83">
        <v>108</v>
      </c>
      <c r="H369" s="83"/>
      <c r="I369" s="107"/>
      <c r="J369" s="756" t="s">
        <v>402</v>
      </c>
      <c r="K369" s="83">
        <v>113.7</v>
      </c>
      <c r="L369" s="905"/>
      <c r="M369" s="108"/>
    </row>
    <row r="370" spans="1:25" ht="15.5" x14ac:dyDescent="0.35">
      <c r="A370" s="89"/>
      <c r="B370" s="185" t="s">
        <v>147</v>
      </c>
      <c r="C370" s="925"/>
      <c r="D370" s="805"/>
      <c r="E370" s="100"/>
      <c r="F370" s="100"/>
      <c r="G370" s="83"/>
      <c r="H370" s="83"/>
      <c r="I370" s="107"/>
      <c r="J370" s="756"/>
      <c r="K370" s="83"/>
      <c r="L370" s="699"/>
    </row>
    <row r="371" spans="1:25" ht="15.5" x14ac:dyDescent="0.35">
      <c r="A371" s="89"/>
      <c r="B371" s="185" t="s">
        <v>404</v>
      </c>
      <c r="C371" s="925"/>
      <c r="D371" s="805"/>
      <c r="E371" s="100"/>
      <c r="F371" s="100"/>
      <c r="G371" s="83"/>
      <c r="H371" s="83"/>
      <c r="I371" s="107"/>
      <c r="J371" s="756"/>
      <c r="K371" s="83"/>
      <c r="L371" s="699"/>
    </row>
    <row r="372" spans="1:25" ht="15.5" x14ac:dyDescent="0.35">
      <c r="A372" s="186">
        <v>41943</v>
      </c>
      <c r="B372" s="187" t="s">
        <v>403</v>
      </c>
      <c r="C372" s="187"/>
      <c r="D372" s="188">
        <v>133.85</v>
      </c>
      <c r="E372" s="189">
        <v>41943</v>
      </c>
      <c r="F372" s="466">
        <f t="shared" ref="F372:F399" si="15">ROUND(G372/1.0629,1)</f>
        <v>101.7</v>
      </c>
      <c r="G372" s="190">
        <v>108.1</v>
      </c>
      <c r="H372" s="190"/>
      <c r="I372" s="191"/>
      <c r="J372" s="192" t="s">
        <v>402</v>
      </c>
      <c r="K372" s="191">
        <v>113.7</v>
      </c>
      <c r="L372" s="905"/>
      <c r="M372" s="108"/>
    </row>
    <row r="373" spans="1:25" ht="15.5" x14ac:dyDescent="0.35">
      <c r="A373" s="89">
        <v>41956</v>
      </c>
      <c r="B373" s="95" t="s">
        <v>405</v>
      </c>
      <c r="C373" s="95"/>
      <c r="D373" s="803">
        <v>133.61000000000001</v>
      </c>
      <c r="E373" s="158">
        <v>41943</v>
      </c>
      <c r="F373" s="466">
        <f t="shared" si="15"/>
        <v>101.7</v>
      </c>
      <c r="G373" s="83">
        <v>108.1</v>
      </c>
      <c r="H373" s="83"/>
      <c r="I373" s="107"/>
      <c r="J373" s="756" t="s">
        <v>402</v>
      </c>
      <c r="K373" s="83">
        <v>113.7</v>
      </c>
      <c r="L373" s="905"/>
      <c r="M373" s="108"/>
    </row>
    <row r="374" spans="1:25" ht="15.5" x14ac:dyDescent="0.35">
      <c r="A374" s="89">
        <v>41971</v>
      </c>
      <c r="B374" s="95" t="s">
        <v>405</v>
      </c>
      <c r="C374" s="95"/>
      <c r="D374" s="803">
        <v>133.61000000000001</v>
      </c>
      <c r="E374" s="158">
        <v>41971</v>
      </c>
      <c r="F374" s="466">
        <f t="shared" si="15"/>
        <v>101.4</v>
      </c>
      <c r="G374" s="83">
        <v>107.8</v>
      </c>
      <c r="H374" s="83"/>
      <c r="I374" s="107"/>
      <c r="J374" s="756" t="s">
        <v>402</v>
      </c>
      <c r="K374" s="83">
        <v>113.7</v>
      </c>
      <c r="L374" s="905"/>
      <c r="M374" s="108"/>
    </row>
    <row r="375" spans="1:25" ht="15.5" x14ac:dyDescent="0.35">
      <c r="A375" s="89">
        <v>41984</v>
      </c>
      <c r="B375" s="97" t="s">
        <v>406</v>
      </c>
      <c r="C375" s="97"/>
      <c r="D375" s="805">
        <v>132.35</v>
      </c>
      <c r="E375" s="158">
        <v>41971</v>
      </c>
      <c r="F375" s="466">
        <f t="shared" si="15"/>
        <v>101.4</v>
      </c>
      <c r="G375" s="83">
        <v>107.8</v>
      </c>
      <c r="H375" s="83"/>
      <c r="I375" s="107"/>
      <c r="J375" s="756" t="s">
        <v>402</v>
      </c>
      <c r="K375" s="83">
        <v>113.7</v>
      </c>
      <c r="L375" s="905"/>
      <c r="M375" s="108"/>
    </row>
    <row r="376" spans="1:25" ht="15.5" x14ac:dyDescent="0.35">
      <c r="A376" s="89">
        <v>41996</v>
      </c>
      <c r="B376" s="95" t="s">
        <v>406</v>
      </c>
      <c r="C376" s="95"/>
      <c r="D376" s="803">
        <v>132.35</v>
      </c>
      <c r="E376" s="89">
        <v>41996</v>
      </c>
      <c r="F376" s="466">
        <f t="shared" si="15"/>
        <v>101</v>
      </c>
      <c r="G376" s="86">
        <v>107.4</v>
      </c>
      <c r="H376" s="86"/>
      <c r="I376" s="107"/>
      <c r="J376" s="756" t="s">
        <v>402</v>
      </c>
      <c r="K376" s="83">
        <v>113.7</v>
      </c>
      <c r="L376" s="905"/>
      <c r="M376" s="108"/>
    </row>
    <row r="377" spans="1:25" ht="15.5" x14ac:dyDescent="0.35">
      <c r="A377" s="89">
        <v>42013</v>
      </c>
      <c r="B377" s="95" t="s">
        <v>406</v>
      </c>
      <c r="C377" s="95"/>
      <c r="D377" s="803">
        <v>132.35</v>
      </c>
      <c r="E377" s="158">
        <v>41996</v>
      </c>
      <c r="F377" s="466">
        <f t="shared" si="15"/>
        <v>101</v>
      </c>
      <c r="G377" s="83">
        <v>107.4</v>
      </c>
      <c r="H377" s="83"/>
      <c r="I377" s="107"/>
      <c r="J377" s="755" t="s">
        <v>407</v>
      </c>
      <c r="K377" s="86">
        <v>113.9</v>
      </c>
      <c r="L377" s="905"/>
      <c r="M377" s="108"/>
    </row>
    <row r="378" spans="1:25" ht="15.5" x14ac:dyDescent="0.35">
      <c r="A378" s="926">
        <v>42018</v>
      </c>
      <c r="B378" s="927" t="s">
        <v>408</v>
      </c>
      <c r="C378" s="927"/>
      <c r="D378" s="927">
        <v>132.19999999999999</v>
      </c>
      <c r="E378" s="158">
        <v>41996</v>
      </c>
      <c r="F378" s="466">
        <f t="shared" si="15"/>
        <v>101</v>
      </c>
      <c r="G378" s="83">
        <v>107.4</v>
      </c>
      <c r="H378" s="223"/>
      <c r="I378" s="928"/>
      <c r="J378" s="756" t="s">
        <v>407</v>
      </c>
      <c r="K378" s="83">
        <v>113.9</v>
      </c>
      <c r="L378" s="905"/>
      <c r="M378" s="108"/>
    </row>
    <row r="379" spans="1:25" s="82" customFormat="1" ht="16.5" x14ac:dyDescent="0.35">
      <c r="A379" s="89">
        <v>42034</v>
      </c>
      <c r="B379" s="193" t="s">
        <v>408</v>
      </c>
      <c r="C379" s="95"/>
      <c r="D379" s="803">
        <v>132.19999999999999</v>
      </c>
      <c r="E379" s="101">
        <v>42034</v>
      </c>
      <c r="F379" s="466">
        <f t="shared" si="15"/>
        <v>101.8</v>
      </c>
      <c r="G379" s="86">
        <v>108.2</v>
      </c>
      <c r="H379" s="86"/>
      <c r="I379" s="107"/>
      <c r="J379" s="756" t="s">
        <v>407</v>
      </c>
      <c r="K379" s="83">
        <v>113.9</v>
      </c>
      <c r="L379" s="905"/>
      <c r="M379" s="108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</row>
    <row r="380" spans="1:25" s="82" customFormat="1" ht="16.5" x14ac:dyDescent="0.35">
      <c r="A380" s="89">
        <v>42054</v>
      </c>
      <c r="B380" s="200" t="s">
        <v>420</v>
      </c>
      <c r="C380" s="97"/>
      <c r="D380" s="805">
        <v>131.11000000000001</v>
      </c>
      <c r="E380" s="100">
        <v>42034</v>
      </c>
      <c r="F380" s="466">
        <f t="shared" si="15"/>
        <v>101.8</v>
      </c>
      <c r="G380" s="83">
        <v>108.2</v>
      </c>
      <c r="H380" s="83"/>
      <c r="I380" s="107"/>
      <c r="J380" s="756" t="s">
        <v>407</v>
      </c>
      <c r="K380" s="83">
        <v>113.9</v>
      </c>
      <c r="L380" s="905"/>
      <c r="M380" s="108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</row>
    <row r="381" spans="1:25" s="82" customFormat="1" ht="16.5" x14ac:dyDescent="0.35">
      <c r="A381" s="89">
        <v>42062</v>
      </c>
      <c r="B381" s="193" t="s">
        <v>420</v>
      </c>
      <c r="C381" s="95"/>
      <c r="D381" s="803">
        <v>131.11000000000001</v>
      </c>
      <c r="E381" s="101">
        <v>42062</v>
      </c>
      <c r="F381" s="466">
        <f t="shared" si="15"/>
        <v>102.1</v>
      </c>
      <c r="G381" s="86">
        <v>108.5</v>
      </c>
      <c r="H381" s="86"/>
      <c r="I381" s="107"/>
      <c r="J381" s="756" t="s">
        <v>407</v>
      </c>
      <c r="K381" s="83">
        <v>113.9</v>
      </c>
      <c r="L381" s="905"/>
      <c r="M381" s="108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</row>
    <row r="382" spans="1:25" s="82" customFormat="1" ht="16.5" x14ac:dyDescent="0.35">
      <c r="A382" s="89">
        <v>42075</v>
      </c>
      <c r="B382" s="200" t="s">
        <v>422</v>
      </c>
      <c r="C382" s="97"/>
      <c r="D382" s="805">
        <v>132.34</v>
      </c>
      <c r="E382" s="100">
        <v>42062</v>
      </c>
      <c r="F382" s="466">
        <f t="shared" si="15"/>
        <v>102.1</v>
      </c>
      <c r="G382" s="83">
        <v>108.5</v>
      </c>
      <c r="H382" s="83"/>
      <c r="I382" s="107"/>
      <c r="J382" s="756" t="s">
        <v>407</v>
      </c>
      <c r="K382" s="83">
        <v>113.9</v>
      </c>
      <c r="L382" s="905"/>
      <c r="M382" s="108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</row>
    <row r="383" spans="1:25" s="82" customFormat="1" ht="16.5" x14ac:dyDescent="0.35">
      <c r="A383" s="89">
        <v>42094</v>
      </c>
      <c r="B383" s="193" t="s">
        <v>422</v>
      </c>
      <c r="C383" s="95"/>
      <c r="D383" s="803">
        <v>132.34</v>
      </c>
      <c r="E383" s="101">
        <v>42094</v>
      </c>
      <c r="F383" s="466">
        <f t="shared" si="15"/>
        <v>101.1</v>
      </c>
      <c r="G383" s="86">
        <v>107.5</v>
      </c>
      <c r="H383" s="86"/>
      <c r="I383" s="107"/>
      <c r="J383" s="756" t="s">
        <v>407</v>
      </c>
      <c r="K383" s="83">
        <v>113.9</v>
      </c>
      <c r="L383" s="905"/>
      <c r="M383" s="108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</row>
    <row r="384" spans="1:25" s="82" customFormat="1" ht="16.5" x14ac:dyDescent="0.35">
      <c r="A384" s="89">
        <v>42102</v>
      </c>
      <c r="B384" s="193" t="s">
        <v>422</v>
      </c>
      <c r="C384" s="95"/>
      <c r="D384" s="95">
        <v>132.34</v>
      </c>
      <c r="E384" s="202">
        <v>42094</v>
      </c>
      <c r="F384" s="466">
        <f t="shared" si="15"/>
        <v>101.1</v>
      </c>
      <c r="G384" s="83">
        <v>107.5</v>
      </c>
      <c r="H384" s="83"/>
      <c r="I384" s="107"/>
      <c r="J384" s="929" t="s">
        <v>423</v>
      </c>
      <c r="K384" s="86">
        <v>114.3</v>
      </c>
      <c r="L384" s="905"/>
      <c r="M384" s="108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</row>
    <row r="385" spans="1:25" s="82" customFormat="1" ht="16.5" x14ac:dyDescent="0.35">
      <c r="A385" s="89">
        <v>42109</v>
      </c>
      <c r="B385" s="200" t="s">
        <v>424</v>
      </c>
      <c r="C385" s="97"/>
      <c r="D385" s="97">
        <v>132.94</v>
      </c>
      <c r="E385" s="202">
        <v>42094</v>
      </c>
      <c r="F385" s="466">
        <f t="shared" si="15"/>
        <v>101.1</v>
      </c>
      <c r="G385" s="83">
        <v>107.5</v>
      </c>
      <c r="H385" s="83"/>
      <c r="I385" s="107"/>
      <c r="J385" s="930" t="s">
        <v>423</v>
      </c>
      <c r="K385" s="83">
        <v>114.3</v>
      </c>
      <c r="L385" s="905"/>
      <c r="M385" s="108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</row>
    <row r="386" spans="1:25" ht="15.5" x14ac:dyDescent="0.35">
      <c r="A386" s="89">
        <v>42124</v>
      </c>
      <c r="B386" s="193" t="s">
        <v>424</v>
      </c>
      <c r="C386" s="95"/>
      <c r="D386" s="95">
        <v>132.94</v>
      </c>
      <c r="E386" s="203">
        <v>42124</v>
      </c>
      <c r="F386" s="466">
        <f t="shared" si="15"/>
        <v>100.2</v>
      </c>
      <c r="G386" s="86">
        <v>106.5</v>
      </c>
      <c r="H386" s="86"/>
      <c r="I386" s="107"/>
      <c r="J386" s="930" t="s">
        <v>423</v>
      </c>
      <c r="K386" s="83">
        <v>114.3</v>
      </c>
      <c r="L386" s="905"/>
      <c r="M386" s="108"/>
    </row>
    <row r="387" spans="1:25" ht="15.5" x14ac:dyDescent="0.35">
      <c r="A387" s="89">
        <v>42137</v>
      </c>
      <c r="B387" s="91" t="s">
        <v>425</v>
      </c>
      <c r="C387" s="804"/>
      <c r="D387" s="97">
        <v>133.49</v>
      </c>
      <c r="E387" s="202">
        <v>42124</v>
      </c>
      <c r="F387" s="466">
        <f t="shared" si="15"/>
        <v>100.2</v>
      </c>
      <c r="G387" s="83">
        <v>106.5</v>
      </c>
      <c r="H387" s="83"/>
      <c r="I387" s="107"/>
      <c r="J387" s="930" t="s">
        <v>423</v>
      </c>
      <c r="K387" s="83">
        <v>114.3</v>
      </c>
      <c r="L387" s="905"/>
      <c r="M387" s="108"/>
    </row>
    <row r="388" spans="1:25" ht="15.5" x14ac:dyDescent="0.35">
      <c r="A388" s="89">
        <v>42153</v>
      </c>
      <c r="B388" s="90" t="s">
        <v>425</v>
      </c>
      <c r="C388" s="802"/>
      <c r="D388" s="95">
        <v>133.49</v>
      </c>
      <c r="E388" s="203">
        <v>42153</v>
      </c>
      <c r="F388" s="466">
        <f t="shared" si="15"/>
        <v>99.6</v>
      </c>
      <c r="G388" s="86">
        <v>105.9</v>
      </c>
      <c r="H388" s="86"/>
      <c r="I388" s="107"/>
      <c r="J388" s="930" t="s">
        <v>423</v>
      </c>
      <c r="K388" s="83">
        <v>114.3</v>
      </c>
      <c r="L388" s="905"/>
      <c r="M388" s="108"/>
    </row>
    <row r="389" spans="1:25" ht="15.5" x14ac:dyDescent="0.35">
      <c r="A389" s="89">
        <v>42166</v>
      </c>
      <c r="B389" s="91" t="s">
        <v>426</v>
      </c>
      <c r="C389" s="804"/>
      <c r="D389" s="97">
        <v>133.87</v>
      </c>
      <c r="E389" s="202">
        <v>42153</v>
      </c>
      <c r="F389" s="466">
        <f t="shared" si="15"/>
        <v>99.6</v>
      </c>
      <c r="G389" s="83">
        <v>105.9</v>
      </c>
      <c r="H389" s="83"/>
      <c r="I389" s="107"/>
      <c r="J389" s="930" t="s">
        <v>423</v>
      </c>
      <c r="K389" s="83">
        <v>114.3</v>
      </c>
      <c r="L389" s="905"/>
      <c r="M389" s="108"/>
    </row>
    <row r="390" spans="1:25" ht="15.5" x14ac:dyDescent="0.35">
      <c r="A390" s="89">
        <v>42185</v>
      </c>
      <c r="B390" s="90" t="s">
        <v>426</v>
      </c>
      <c r="C390" s="802"/>
      <c r="D390" s="95">
        <v>133.87</v>
      </c>
      <c r="E390" s="203">
        <v>42185</v>
      </c>
      <c r="F390" s="466">
        <f t="shared" si="15"/>
        <v>100.7</v>
      </c>
      <c r="G390" s="86">
        <v>107</v>
      </c>
      <c r="H390" s="86"/>
      <c r="I390" s="107"/>
      <c r="J390" s="930" t="s">
        <v>423</v>
      </c>
      <c r="K390" s="83">
        <v>114.3</v>
      </c>
      <c r="L390" s="905"/>
      <c r="M390" s="108"/>
    </row>
    <row r="391" spans="1:25" ht="15.5" x14ac:dyDescent="0.35">
      <c r="A391" s="89">
        <v>42193</v>
      </c>
      <c r="B391" s="90" t="s">
        <v>426</v>
      </c>
      <c r="C391" s="802"/>
      <c r="D391" s="95">
        <v>133.87</v>
      </c>
      <c r="E391" s="202">
        <v>42185</v>
      </c>
      <c r="F391" s="466">
        <f t="shared" si="15"/>
        <v>100.7</v>
      </c>
      <c r="G391" s="83">
        <v>107</v>
      </c>
      <c r="H391" s="83"/>
      <c r="I391" s="107"/>
      <c r="J391" s="929" t="s">
        <v>427</v>
      </c>
      <c r="K391" s="86">
        <v>115.1</v>
      </c>
      <c r="L391" s="905"/>
      <c r="M391" s="108"/>
    </row>
    <row r="392" spans="1:25" ht="15.5" x14ac:dyDescent="0.35">
      <c r="A392" s="89">
        <v>42200</v>
      </c>
      <c r="B392" s="91" t="s">
        <v>428</v>
      </c>
      <c r="C392" s="804"/>
      <c r="D392" s="97">
        <v>134.34</v>
      </c>
      <c r="E392" s="202">
        <v>42185</v>
      </c>
      <c r="F392" s="466">
        <f t="shared" si="15"/>
        <v>100.7</v>
      </c>
      <c r="G392" s="83">
        <v>107</v>
      </c>
      <c r="H392" s="83"/>
      <c r="I392" s="107"/>
      <c r="J392" s="930" t="s">
        <v>427</v>
      </c>
      <c r="K392" s="83">
        <v>115.1</v>
      </c>
      <c r="L392" s="905"/>
      <c r="M392" s="108"/>
    </row>
    <row r="393" spans="1:25" s="82" customFormat="1" ht="16.5" x14ac:dyDescent="0.35">
      <c r="A393" s="89">
        <v>42216</v>
      </c>
      <c r="B393" s="90" t="s">
        <v>428</v>
      </c>
      <c r="C393" s="802"/>
      <c r="D393" s="95">
        <v>134.34</v>
      </c>
      <c r="E393" s="203">
        <v>42216</v>
      </c>
      <c r="F393" s="466">
        <f t="shared" si="15"/>
        <v>100.8</v>
      </c>
      <c r="G393" s="86">
        <v>107.1</v>
      </c>
      <c r="H393" s="86"/>
      <c r="I393" s="107"/>
      <c r="J393" s="930" t="s">
        <v>427</v>
      </c>
      <c r="K393" s="83">
        <v>115.1</v>
      </c>
      <c r="L393" s="905"/>
      <c r="M393" s="108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</row>
    <row r="394" spans="1:25" s="82" customFormat="1" ht="16.5" x14ac:dyDescent="0.35">
      <c r="A394" s="89">
        <v>42229</v>
      </c>
      <c r="B394" s="91" t="s">
        <v>431</v>
      </c>
      <c r="C394" s="804"/>
      <c r="D394" s="97">
        <v>135.27000000000001</v>
      </c>
      <c r="E394" s="202">
        <v>42216</v>
      </c>
      <c r="F394" s="466">
        <f t="shared" si="15"/>
        <v>100.8</v>
      </c>
      <c r="G394" s="83">
        <v>107.1</v>
      </c>
      <c r="H394" s="83"/>
      <c r="I394" s="107"/>
      <c r="J394" s="930" t="s">
        <v>427</v>
      </c>
      <c r="K394" s="83">
        <v>115.1</v>
      </c>
      <c r="L394" s="905"/>
      <c r="M394" s="108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</row>
    <row r="395" spans="1:25" s="82" customFormat="1" ht="16.5" x14ac:dyDescent="0.35">
      <c r="A395" s="767">
        <v>42244</v>
      </c>
      <c r="B395" s="204" t="s">
        <v>431</v>
      </c>
      <c r="C395" s="931"/>
      <c r="D395" s="98">
        <v>135.27000000000001</v>
      </c>
      <c r="E395" s="205">
        <v>42244</v>
      </c>
      <c r="F395" s="466">
        <f t="shared" si="15"/>
        <v>100.9</v>
      </c>
      <c r="G395" s="99">
        <v>107.2</v>
      </c>
      <c r="H395" s="99"/>
      <c r="I395" s="206"/>
      <c r="J395" s="932" t="s">
        <v>427</v>
      </c>
      <c r="K395" s="87">
        <v>115.1</v>
      </c>
      <c r="L395" s="905"/>
      <c r="M395" s="108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</row>
    <row r="396" spans="1:25" s="82" customFormat="1" ht="16.5" x14ac:dyDescent="0.35">
      <c r="A396" s="89">
        <v>42262</v>
      </c>
      <c r="B396" s="91" t="s">
        <v>432</v>
      </c>
      <c r="C396" s="804"/>
      <c r="D396" s="97">
        <v>133.81</v>
      </c>
      <c r="E396" s="207">
        <v>42244</v>
      </c>
      <c r="F396" s="466">
        <f t="shared" si="15"/>
        <v>100.9</v>
      </c>
      <c r="G396" s="87">
        <v>107.2</v>
      </c>
      <c r="H396" s="87"/>
      <c r="I396" s="107"/>
      <c r="J396" s="932" t="s">
        <v>427</v>
      </c>
      <c r="K396" s="87">
        <v>115.1</v>
      </c>
      <c r="L396" s="905"/>
      <c r="M396" s="108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</row>
    <row r="397" spans="1:25" s="82" customFormat="1" ht="16.5" x14ac:dyDescent="0.35">
      <c r="A397" s="89">
        <v>42277</v>
      </c>
      <c r="B397" s="90" t="s">
        <v>432</v>
      </c>
      <c r="C397" s="802"/>
      <c r="D397" s="95">
        <v>133.81</v>
      </c>
      <c r="E397" s="207">
        <v>42277</v>
      </c>
      <c r="F397" s="466">
        <f t="shared" si="15"/>
        <v>100.3</v>
      </c>
      <c r="G397" s="87">
        <v>106.6</v>
      </c>
      <c r="H397" s="87"/>
      <c r="I397" s="107"/>
      <c r="J397" s="932" t="s">
        <v>427</v>
      </c>
      <c r="K397" s="87">
        <v>115.1</v>
      </c>
      <c r="L397" s="905"/>
      <c r="M397" s="108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</row>
    <row r="398" spans="1:25" s="82" customFormat="1" ht="16.5" x14ac:dyDescent="0.35">
      <c r="A398" s="208">
        <v>42284</v>
      </c>
      <c r="B398" s="90" t="s">
        <v>432</v>
      </c>
      <c r="C398" s="802"/>
      <c r="D398" s="95">
        <v>133.81</v>
      </c>
      <c r="E398" s="202">
        <v>42277</v>
      </c>
      <c r="F398" s="466">
        <f t="shared" si="15"/>
        <v>100.3</v>
      </c>
      <c r="G398" s="83">
        <v>106.6</v>
      </c>
      <c r="H398" s="83"/>
      <c r="I398" s="107"/>
      <c r="J398" s="929" t="s">
        <v>430</v>
      </c>
      <c r="K398" s="86">
        <v>115.5</v>
      </c>
      <c r="L398" s="905"/>
      <c r="M398" s="108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</row>
    <row r="399" spans="1:25" s="82" customFormat="1" ht="16.5" x14ac:dyDescent="0.35">
      <c r="A399" s="208">
        <v>42291</v>
      </c>
      <c r="B399" s="91" t="s">
        <v>429</v>
      </c>
      <c r="C399" s="804"/>
      <c r="D399" s="97">
        <v>131.97999999999999</v>
      </c>
      <c r="E399" s="202">
        <v>42277</v>
      </c>
      <c r="F399" s="466">
        <f t="shared" si="15"/>
        <v>100.3</v>
      </c>
      <c r="G399" s="83">
        <v>106.6</v>
      </c>
      <c r="H399" s="83"/>
      <c r="I399" s="107"/>
      <c r="J399" s="930" t="s">
        <v>430</v>
      </c>
      <c r="K399" s="83">
        <v>115.5</v>
      </c>
      <c r="L399" s="905"/>
      <c r="M399" s="108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</row>
    <row r="400" spans="1:25" s="82" customFormat="1" ht="16.5" x14ac:dyDescent="0.35">
      <c r="A400" s="89"/>
      <c r="B400" s="185" t="s">
        <v>147</v>
      </c>
      <c r="C400" s="925"/>
      <c r="D400" s="97"/>
      <c r="E400" s="202"/>
      <c r="F400" s="100"/>
      <c r="G400" s="83"/>
      <c r="H400" s="107"/>
      <c r="I400" s="237"/>
      <c r="J400" s="930"/>
      <c r="K400" s="83"/>
      <c r="L400" s="905"/>
      <c r="M400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</row>
    <row r="401" spans="1:25" s="82" customFormat="1" ht="16.5" x14ac:dyDescent="0.35">
      <c r="A401" s="89"/>
      <c r="B401" s="185" t="s">
        <v>444</v>
      </c>
      <c r="C401" s="925"/>
      <c r="D401" s="97"/>
      <c r="E401" s="202"/>
      <c r="F401" s="100"/>
      <c r="G401" s="83"/>
      <c r="H401" s="107"/>
      <c r="I401" s="237"/>
      <c r="J401" s="930"/>
      <c r="K401" s="83"/>
      <c r="L401" s="905"/>
      <c r="M40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</row>
    <row r="402" spans="1:25" s="82" customFormat="1" ht="16.5" x14ac:dyDescent="0.35">
      <c r="A402" s="186">
        <v>42307</v>
      </c>
      <c r="B402" s="187" t="s">
        <v>429</v>
      </c>
      <c r="C402" s="187"/>
      <c r="D402" s="187">
        <v>131.97999999999999</v>
      </c>
      <c r="E402" s="238">
        <v>42307</v>
      </c>
      <c r="F402" s="466">
        <f t="shared" ref="F402:F430" si="16">ROUND(G402/1.0629,1)</f>
        <v>100.6</v>
      </c>
      <c r="G402" s="190">
        <v>106.9</v>
      </c>
      <c r="H402" s="191"/>
      <c r="I402" s="239"/>
      <c r="J402" s="933" t="s">
        <v>430</v>
      </c>
      <c r="K402" s="191">
        <v>115.5</v>
      </c>
      <c r="L402" s="905"/>
      <c r="M402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</row>
    <row r="403" spans="1:25" s="82" customFormat="1" ht="16.5" x14ac:dyDescent="0.35">
      <c r="A403" s="89">
        <v>42320</v>
      </c>
      <c r="B403" s="91" t="s">
        <v>445</v>
      </c>
      <c r="C403" s="804"/>
      <c r="D403" s="97">
        <v>132.21</v>
      </c>
      <c r="E403" s="202">
        <v>42307</v>
      </c>
      <c r="F403" s="466">
        <f t="shared" si="16"/>
        <v>100.6</v>
      </c>
      <c r="G403" s="83">
        <v>106.9</v>
      </c>
      <c r="H403" s="107"/>
      <c r="I403" s="240"/>
      <c r="J403" s="930" t="s">
        <v>430</v>
      </c>
      <c r="K403" s="83">
        <v>115.5</v>
      </c>
      <c r="L403" s="905"/>
      <c r="M403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</row>
    <row r="404" spans="1:25" s="82" customFormat="1" ht="16.5" x14ac:dyDescent="0.35">
      <c r="A404" s="158">
        <v>42335</v>
      </c>
      <c r="B404" s="90" t="s">
        <v>445</v>
      </c>
      <c r="C404" s="802"/>
      <c r="D404" s="95">
        <v>132.21</v>
      </c>
      <c r="E404" s="203">
        <v>42335</v>
      </c>
      <c r="F404" s="466">
        <f t="shared" si="16"/>
        <v>100.6</v>
      </c>
      <c r="G404" s="86">
        <v>106.9</v>
      </c>
      <c r="H404" s="107"/>
      <c r="I404" s="240"/>
      <c r="J404" s="930" t="s">
        <v>430</v>
      </c>
      <c r="K404" s="83">
        <v>115.5</v>
      </c>
      <c r="L404" s="905"/>
      <c r="M404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</row>
    <row r="405" spans="1:25" s="82" customFormat="1" ht="16.5" x14ac:dyDescent="0.35">
      <c r="A405" s="89">
        <v>42348</v>
      </c>
      <c r="B405" s="91" t="s">
        <v>446</v>
      </c>
      <c r="C405" s="804"/>
      <c r="D405" s="97">
        <v>131.33000000000001</v>
      </c>
      <c r="E405" s="202">
        <v>42335</v>
      </c>
      <c r="F405" s="466">
        <f t="shared" si="16"/>
        <v>100.6</v>
      </c>
      <c r="G405" s="83">
        <v>106.9</v>
      </c>
      <c r="H405" s="107"/>
      <c r="I405" s="240"/>
      <c r="J405" s="930" t="s">
        <v>430</v>
      </c>
      <c r="K405" s="83">
        <v>115.5</v>
      </c>
      <c r="L405" s="905"/>
      <c r="M405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</row>
    <row r="406" spans="1:25" s="82" customFormat="1" ht="16.5" x14ac:dyDescent="0.35">
      <c r="A406" s="934">
        <v>42356</v>
      </c>
      <c r="B406" s="235" t="s">
        <v>446</v>
      </c>
      <c r="C406" s="935"/>
      <c r="D406" s="233">
        <v>131.33000000000001</v>
      </c>
      <c r="E406" s="236">
        <v>42356</v>
      </c>
      <c r="F406" s="466">
        <f t="shared" si="16"/>
        <v>99.5</v>
      </c>
      <c r="G406" s="241">
        <v>105.8</v>
      </c>
      <c r="H406" s="242"/>
      <c r="I406" s="243"/>
      <c r="J406" s="936" t="s">
        <v>430</v>
      </c>
      <c r="K406" s="234">
        <v>115.5</v>
      </c>
      <c r="L406" s="905"/>
      <c r="M406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</row>
    <row r="407" spans="1:25" s="82" customFormat="1" ht="16.5" x14ac:dyDescent="0.35">
      <c r="A407" s="89">
        <v>42380</v>
      </c>
      <c r="B407" s="90" t="s">
        <v>446</v>
      </c>
      <c r="C407" s="802"/>
      <c r="D407" s="95">
        <v>131.33000000000001</v>
      </c>
      <c r="E407" s="202">
        <v>42356</v>
      </c>
      <c r="F407" s="466">
        <f t="shared" si="16"/>
        <v>99.5</v>
      </c>
      <c r="G407" s="83">
        <v>105.8</v>
      </c>
      <c r="H407" s="107"/>
      <c r="I407" s="240"/>
      <c r="J407" s="929" t="s">
        <v>447</v>
      </c>
      <c r="K407" s="86">
        <v>115.8</v>
      </c>
      <c r="L407" s="905"/>
      <c r="M407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</row>
    <row r="408" spans="1:25" s="82" customFormat="1" ht="16.5" x14ac:dyDescent="0.35">
      <c r="A408" s="89">
        <v>42382</v>
      </c>
      <c r="B408" s="91" t="s">
        <v>448</v>
      </c>
      <c r="C408" s="804"/>
      <c r="D408" s="97">
        <v>131.72999999999999</v>
      </c>
      <c r="E408" s="202">
        <v>42356</v>
      </c>
      <c r="F408" s="466">
        <f t="shared" si="16"/>
        <v>99.5</v>
      </c>
      <c r="G408" s="83">
        <v>105.8</v>
      </c>
      <c r="H408" s="107"/>
      <c r="I408" s="240"/>
      <c r="J408" s="930" t="s">
        <v>447</v>
      </c>
      <c r="K408" s="83">
        <v>115.8</v>
      </c>
      <c r="L408" s="905"/>
      <c r="M408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</row>
    <row r="409" spans="1:25" s="82" customFormat="1" ht="16.5" x14ac:dyDescent="0.35">
      <c r="A409" s="89">
        <v>42398</v>
      </c>
      <c r="B409" s="90" t="s">
        <v>448</v>
      </c>
      <c r="C409" s="802"/>
      <c r="D409" s="95">
        <v>131.72999999999999</v>
      </c>
      <c r="E409" s="203">
        <v>42398</v>
      </c>
      <c r="F409" s="466">
        <f t="shared" si="16"/>
        <v>99.5</v>
      </c>
      <c r="G409" s="86">
        <v>105.8</v>
      </c>
      <c r="H409" s="107"/>
      <c r="I409" s="240"/>
      <c r="J409" s="930" t="s">
        <v>447</v>
      </c>
      <c r="K409" s="83">
        <v>115.8</v>
      </c>
      <c r="L409" s="905"/>
      <c r="M409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</row>
    <row r="410" spans="1:25" s="82" customFormat="1" ht="16.5" x14ac:dyDescent="0.35">
      <c r="A410" s="979" t="s">
        <v>449</v>
      </c>
      <c r="B410" s="980"/>
      <c r="C410" s="980"/>
      <c r="D410" s="980"/>
      <c r="E410" s="937" t="s">
        <v>450</v>
      </c>
      <c r="F410" s="938"/>
      <c r="G410" s="244"/>
      <c r="H410" s="244"/>
      <c r="I410" s="245"/>
      <c r="J410" s="939"/>
      <c r="K410" s="246"/>
      <c r="L410" s="905"/>
      <c r="M410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</row>
    <row r="411" spans="1:25" s="82" customFormat="1" ht="16.5" x14ac:dyDescent="0.35">
      <c r="A411" s="89">
        <v>42418</v>
      </c>
      <c r="B411" s="247" t="s">
        <v>451</v>
      </c>
      <c r="C411" s="97">
        <v>98.4</v>
      </c>
      <c r="D411" s="97"/>
      <c r="E411" s="202">
        <v>42398</v>
      </c>
      <c r="F411" s="466">
        <f t="shared" si="16"/>
        <v>99.5</v>
      </c>
      <c r="G411" s="83">
        <v>105.8</v>
      </c>
      <c r="H411" s="107"/>
      <c r="I411" s="240"/>
      <c r="J411" s="930" t="s">
        <v>447</v>
      </c>
      <c r="K411" s="83">
        <v>115.8</v>
      </c>
      <c r="L411" s="905"/>
      <c r="M41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</row>
    <row r="412" spans="1:25" s="82" customFormat="1" ht="16.5" x14ac:dyDescent="0.35">
      <c r="A412" s="232">
        <v>42426</v>
      </c>
      <c r="B412" s="248" t="s">
        <v>451</v>
      </c>
      <c r="C412" s="95">
        <v>98.4</v>
      </c>
      <c r="D412" s="95"/>
      <c r="E412" s="249">
        <v>42426</v>
      </c>
      <c r="F412" s="466">
        <f t="shared" si="16"/>
        <v>99.7</v>
      </c>
      <c r="G412" s="86">
        <v>106</v>
      </c>
      <c r="H412" s="107"/>
      <c r="I412" s="240"/>
      <c r="J412" s="930" t="s">
        <v>447</v>
      </c>
      <c r="K412" s="83">
        <v>115.8</v>
      </c>
      <c r="L412" s="905"/>
      <c r="M412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</row>
    <row r="413" spans="1:25" s="82" customFormat="1" ht="16.5" x14ac:dyDescent="0.35">
      <c r="A413" s="232">
        <v>42444</v>
      </c>
      <c r="B413" s="247" t="s">
        <v>452</v>
      </c>
      <c r="C413" s="97">
        <v>98.26</v>
      </c>
      <c r="D413" s="97"/>
      <c r="E413" s="250">
        <v>42426</v>
      </c>
      <c r="F413" s="466">
        <f t="shared" si="16"/>
        <v>99.7</v>
      </c>
      <c r="G413" s="83">
        <v>106</v>
      </c>
      <c r="H413" s="107"/>
      <c r="I413" s="240"/>
      <c r="J413" s="930" t="s">
        <v>447</v>
      </c>
      <c r="K413" s="83">
        <v>115.8</v>
      </c>
      <c r="L413" s="905"/>
      <c r="M413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</row>
    <row r="414" spans="1:25" s="82" customFormat="1" ht="16.5" x14ac:dyDescent="0.35">
      <c r="A414" s="232">
        <v>42460</v>
      </c>
      <c r="B414" s="248" t="s">
        <v>452</v>
      </c>
      <c r="C414" s="95">
        <v>98.26</v>
      </c>
      <c r="D414" s="95"/>
      <c r="E414" s="249">
        <v>42460</v>
      </c>
      <c r="F414" s="466">
        <f t="shared" si="16"/>
        <v>99.4</v>
      </c>
      <c r="G414" s="86">
        <v>105.6</v>
      </c>
      <c r="H414" s="107"/>
      <c r="I414" s="240"/>
      <c r="J414" s="930" t="s">
        <v>447</v>
      </c>
      <c r="K414" s="83">
        <v>115.8</v>
      </c>
      <c r="L414" s="905"/>
      <c r="M414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</row>
    <row r="415" spans="1:25" s="82" customFormat="1" ht="16.5" x14ac:dyDescent="0.35">
      <c r="A415" s="232">
        <v>42467</v>
      </c>
      <c r="B415" s="248" t="s">
        <v>452</v>
      </c>
      <c r="C415" s="95">
        <v>98.26</v>
      </c>
      <c r="D415" s="95"/>
      <c r="E415" s="250">
        <v>42460</v>
      </c>
      <c r="F415" s="466">
        <f t="shared" si="16"/>
        <v>99.4</v>
      </c>
      <c r="G415" s="83">
        <v>105.6</v>
      </c>
      <c r="H415" s="107"/>
      <c r="I415" s="240"/>
      <c r="J415" s="929" t="s">
        <v>453</v>
      </c>
      <c r="K415" s="86">
        <v>116.3</v>
      </c>
      <c r="L415" s="905"/>
      <c r="M415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</row>
    <row r="416" spans="1:25" s="82" customFormat="1" ht="16.5" x14ac:dyDescent="0.35">
      <c r="A416" s="232">
        <v>42473</v>
      </c>
      <c r="B416" s="247" t="s">
        <v>454</v>
      </c>
      <c r="C416" s="97">
        <v>98.67</v>
      </c>
      <c r="D416" s="253"/>
      <c r="E416" s="250">
        <v>42460</v>
      </c>
      <c r="F416" s="466">
        <f t="shared" si="16"/>
        <v>99.4</v>
      </c>
      <c r="G416" s="83">
        <v>105.6</v>
      </c>
      <c r="H416" s="107"/>
      <c r="I416" s="240"/>
      <c r="J416" s="930" t="s">
        <v>453</v>
      </c>
      <c r="K416" s="83">
        <v>116.3</v>
      </c>
      <c r="L416" s="905"/>
      <c r="M416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</row>
    <row r="417" spans="1:26" s="82" customFormat="1" ht="16.5" x14ac:dyDescent="0.35">
      <c r="A417" s="232">
        <v>42489</v>
      </c>
      <c r="B417" s="248" t="s">
        <v>454</v>
      </c>
      <c r="C417" s="95">
        <v>98.67</v>
      </c>
      <c r="D417" s="253"/>
      <c r="E417" s="249">
        <v>42489</v>
      </c>
      <c r="F417" s="466">
        <f t="shared" si="16"/>
        <v>98.2</v>
      </c>
      <c r="G417" s="86">
        <v>104.4</v>
      </c>
      <c r="H417" s="107"/>
      <c r="I417" s="240"/>
      <c r="J417" s="930" t="s">
        <v>453</v>
      </c>
      <c r="K417" s="83">
        <v>116.3</v>
      </c>
      <c r="L417" s="905"/>
      <c r="M417"/>
      <c r="N417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</row>
    <row r="418" spans="1:26" s="82" customFormat="1" ht="16.5" x14ac:dyDescent="0.35">
      <c r="A418" s="232">
        <v>42502</v>
      </c>
      <c r="B418" s="247" t="s">
        <v>455</v>
      </c>
      <c r="C418" s="200">
        <v>99.07</v>
      </c>
      <c r="D418" s="940"/>
      <c r="E418" s="250">
        <v>42489</v>
      </c>
      <c r="F418" s="466">
        <f t="shared" si="16"/>
        <v>98.2</v>
      </c>
      <c r="G418" s="83">
        <v>104.4</v>
      </c>
      <c r="H418" s="107"/>
      <c r="I418" s="240"/>
      <c r="J418" s="930" t="s">
        <v>453</v>
      </c>
      <c r="K418" s="83">
        <v>116.3</v>
      </c>
      <c r="L418" s="905"/>
      <c r="M418"/>
      <c r="N418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</row>
    <row r="419" spans="1:26" ht="15.5" x14ac:dyDescent="0.35">
      <c r="A419" s="232">
        <v>42523</v>
      </c>
      <c r="B419" s="254" t="s">
        <v>455</v>
      </c>
      <c r="C419" s="193">
        <v>99.07</v>
      </c>
      <c r="D419" s="253"/>
      <c r="E419" s="255">
        <v>42521</v>
      </c>
      <c r="F419" s="466">
        <f t="shared" si="16"/>
        <v>97.8</v>
      </c>
      <c r="G419" s="86">
        <v>104</v>
      </c>
      <c r="H419" s="206"/>
      <c r="I419" s="256"/>
      <c r="J419" s="932" t="s">
        <v>453</v>
      </c>
      <c r="K419" s="87">
        <v>116.3</v>
      </c>
      <c r="L419" s="905"/>
    </row>
    <row r="420" spans="1:26" ht="15.5" x14ac:dyDescent="0.35">
      <c r="A420" s="232">
        <v>42536</v>
      </c>
      <c r="B420" s="257" t="s">
        <v>456</v>
      </c>
      <c r="C420" s="200">
        <v>99.63</v>
      </c>
      <c r="D420" s="258"/>
      <c r="E420" s="259">
        <v>42521</v>
      </c>
      <c r="F420" s="466">
        <f t="shared" si="16"/>
        <v>97.8</v>
      </c>
      <c r="G420" s="83">
        <v>104</v>
      </c>
      <c r="H420" s="206"/>
      <c r="I420" s="256"/>
      <c r="J420" s="932" t="s">
        <v>453</v>
      </c>
      <c r="K420" s="87">
        <v>116.3</v>
      </c>
      <c r="L420" s="905"/>
    </row>
    <row r="421" spans="1:26" ht="15.5" x14ac:dyDescent="0.35">
      <c r="A421" s="941">
        <v>42551</v>
      </c>
      <c r="B421" s="254" t="s">
        <v>456</v>
      </c>
      <c r="C421" s="260">
        <v>99.63</v>
      </c>
      <c r="D421" s="258"/>
      <c r="E421" s="259">
        <v>42551</v>
      </c>
      <c r="F421" s="466">
        <f t="shared" si="16"/>
        <v>97.4</v>
      </c>
      <c r="G421" s="223">
        <v>103.5</v>
      </c>
      <c r="H421" s="206"/>
      <c r="I421" s="256"/>
      <c r="J421" s="932" t="s">
        <v>453</v>
      </c>
      <c r="K421" s="87">
        <v>116.3</v>
      </c>
      <c r="L421" s="905"/>
    </row>
    <row r="422" spans="1:26" ht="15.5" x14ac:dyDescent="0.35">
      <c r="A422" s="232">
        <v>42559</v>
      </c>
      <c r="B422" s="248" t="s">
        <v>456</v>
      </c>
      <c r="C422" s="193">
        <v>99.63</v>
      </c>
      <c r="D422" s="261"/>
      <c r="E422" s="259">
        <v>42551</v>
      </c>
      <c r="F422" s="466">
        <f t="shared" si="16"/>
        <v>97.4</v>
      </c>
      <c r="G422" s="83">
        <v>103.5</v>
      </c>
      <c r="H422" s="206"/>
      <c r="I422" s="256"/>
      <c r="J422" s="942" t="s">
        <v>457</v>
      </c>
      <c r="K422" s="99">
        <v>117.1</v>
      </c>
      <c r="L422" s="905"/>
    </row>
    <row r="423" spans="1:26" ht="15.5" x14ac:dyDescent="0.35">
      <c r="A423" s="249">
        <v>42564</v>
      </c>
      <c r="B423" s="247" t="s">
        <v>458</v>
      </c>
      <c r="C423" s="200">
        <v>100.71</v>
      </c>
      <c r="D423" s="261"/>
      <c r="E423" s="265">
        <v>42551</v>
      </c>
      <c r="F423" s="466">
        <f t="shared" si="16"/>
        <v>97.4</v>
      </c>
      <c r="G423" s="83">
        <v>103.5</v>
      </c>
      <c r="H423" s="206"/>
      <c r="I423" s="256"/>
      <c r="J423" s="266" t="s">
        <v>457</v>
      </c>
      <c r="K423" s="87">
        <v>117.1</v>
      </c>
      <c r="L423" s="267"/>
    </row>
    <row r="424" spans="1:26" ht="15.5" x14ac:dyDescent="0.35">
      <c r="A424" s="249">
        <v>42578</v>
      </c>
      <c r="B424" s="248" t="s">
        <v>458</v>
      </c>
      <c r="C424" s="193">
        <v>100.71</v>
      </c>
      <c r="D424" s="261"/>
      <c r="E424" s="255">
        <v>42578</v>
      </c>
      <c r="F424" s="466">
        <f t="shared" si="16"/>
        <v>97.8</v>
      </c>
      <c r="G424" s="86">
        <v>103.9</v>
      </c>
      <c r="H424" s="206"/>
      <c r="I424" s="256"/>
      <c r="J424" s="266" t="s">
        <v>457</v>
      </c>
      <c r="K424" s="87">
        <v>117.1</v>
      </c>
      <c r="L424" s="267"/>
    </row>
    <row r="425" spans="1:26" ht="15.5" x14ac:dyDescent="0.35">
      <c r="A425" s="249">
        <v>42593</v>
      </c>
      <c r="B425" s="247" t="s">
        <v>461</v>
      </c>
      <c r="C425" s="200">
        <v>101.07</v>
      </c>
      <c r="D425" s="261"/>
      <c r="E425" s="265">
        <v>42578</v>
      </c>
      <c r="F425" s="466">
        <f t="shared" si="16"/>
        <v>97.8</v>
      </c>
      <c r="G425" s="83">
        <v>103.9</v>
      </c>
      <c r="H425" s="206"/>
      <c r="I425" s="256"/>
      <c r="J425" s="266" t="s">
        <v>457</v>
      </c>
      <c r="K425" s="87">
        <v>117.1</v>
      </c>
      <c r="L425" s="267"/>
    </row>
    <row r="426" spans="1:26" ht="15.5" x14ac:dyDescent="0.35">
      <c r="A426" s="255">
        <v>42613</v>
      </c>
      <c r="B426" s="248" t="s">
        <v>461</v>
      </c>
      <c r="C426" s="193">
        <v>101.07</v>
      </c>
      <c r="D426" s="261"/>
      <c r="E426" s="255">
        <v>42613</v>
      </c>
      <c r="F426" s="466">
        <f t="shared" si="16"/>
        <v>97.3</v>
      </c>
      <c r="G426" s="86">
        <v>103.4</v>
      </c>
      <c r="H426" s="206"/>
      <c r="I426" s="256"/>
      <c r="J426" s="266" t="s">
        <v>457</v>
      </c>
      <c r="K426" s="87">
        <v>117.1</v>
      </c>
      <c r="L426" s="267"/>
    </row>
    <row r="427" spans="1:26" ht="15.5" x14ac:dyDescent="0.35">
      <c r="A427" s="255">
        <v>42627</v>
      </c>
      <c r="B427" s="247" t="s">
        <v>462</v>
      </c>
      <c r="C427" s="264">
        <v>100.32</v>
      </c>
      <c r="D427" s="268"/>
      <c r="E427" s="265">
        <v>42613</v>
      </c>
      <c r="F427" s="466">
        <f t="shared" si="16"/>
        <v>97.3</v>
      </c>
      <c r="G427" s="83">
        <v>103.4</v>
      </c>
      <c r="H427" s="206"/>
      <c r="I427" s="256"/>
      <c r="J427" s="266" t="s">
        <v>457</v>
      </c>
      <c r="K427" s="87">
        <v>117.1</v>
      </c>
      <c r="L427" s="267"/>
    </row>
    <row r="428" spans="1:26" ht="15.5" x14ac:dyDescent="0.35">
      <c r="A428" s="249">
        <v>42643</v>
      </c>
      <c r="B428" s="248" t="s">
        <v>462</v>
      </c>
      <c r="C428" s="193">
        <v>100.32</v>
      </c>
      <c r="D428" s="261"/>
      <c r="E428" s="255">
        <v>42643</v>
      </c>
      <c r="F428" s="466">
        <f t="shared" si="16"/>
        <v>97.7</v>
      </c>
      <c r="G428" s="86">
        <v>103.8</v>
      </c>
      <c r="H428" s="206"/>
      <c r="I428" s="256"/>
      <c r="J428" s="266" t="s">
        <v>457</v>
      </c>
      <c r="K428" s="87">
        <v>117.1</v>
      </c>
      <c r="L428" s="267"/>
    </row>
    <row r="429" spans="1:26" ht="15.5" x14ac:dyDescent="0.35">
      <c r="A429" s="249">
        <v>42650</v>
      </c>
      <c r="B429" s="248" t="s">
        <v>462</v>
      </c>
      <c r="C429" s="193">
        <v>100.32</v>
      </c>
      <c r="D429" s="261"/>
      <c r="E429" s="250">
        <v>42643</v>
      </c>
      <c r="F429" s="466">
        <f t="shared" si="16"/>
        <v>97.7</v>
      </c>
      <c r="G429" s="83">
        <v>103.8</v>
      </c>
      <c r="H429" s="107"/>
      <c r="I429" s="240"/>
      <c r="J429" s="269" t="s">
        <v>460</v>
      </c>
      <c r="K429" s="86">
        <v>117.7</v>
      </c>
      <c r="L429" s="270"/>
    </row>
    <row r="430" spans="1:26" ht="15.5" x14ac:dyDescent="0.35">
      <c r="A430" s="271">
        <v>42655</v>
      </c>
      <c r="B430" s="247" t="s">
        <v>459</v>
      </c>
      <c r="C430" s="200">
        <v>99.83</v>
      </c>
      <c r="D430" s="261"/>
      <c r="E430" s="250">
        <v>42643</v>
      </c>
      <c r="F430" s="466">
        <f t="shared" si="16"/>
        <v>97.7</v>
      </c>
      <c r="G430" s="83">
        <v>103.8</v>
      </c>
      <c r="H430" s="107"/>
      <c r="I430" s="240"/>
      <c r="J430" s="272" t="s">
        <v>460</v>
      </c>
      <c r="K430" s="83">
        <v>117.7</v>
      </c>
      <c r="L430" s="270"/>
    </row>
    <row r="431" spans="1:26" ht="15.5" x14ac:dyDescent="0.35">
      <c r="A431" s="203"/>
      <c r="B431" s="185" t="s">
        <v>147</v>
      </c>
      <c r="C431" s="97"/>
      <c r="D431" s="273"/>
      <c r="E431" s="202"/>
      <c r="F431" s="466"/>
      <c r="G431" s="83"/>
      <c r="H431" s="107"/>
      <c r="I431" s="237"/>
      <c r="J431" s="272"/>
      <c r="K431" s="83"/>
      <c r="L431" s="274"/>
    </row>
    <row r="432" spans="1:26" ht="15.5" x14ac:dyDescent="0.35">
      <c r="A432" s="203"/>
      <c r="B432" s="185" t="s">
        <v>463</v>
      </c>
      <c r="C432" s="97"/>
      <c r="D432" s="273"/>
      <c r="E432" s="202"/>
      <c r="F432" s="466"/>
      <c r="G432" s="83"/>
      <c r="H432" s="107"/>
      <c r="I432" s="237"/>
      <c r="J432" s="272"/>
      <c r="K432" s="83"/>
      <c r="L432" s="274"/>
    </row>
    <row r="433" spans="1:22" ht="15.5" x14ac:dyDescent="0.35">
      <c r="A433" s="238">
        <v>42671</v>
      </c>
      <c r="B433" s="187" t="s">
        <v>459</v>
      </c>
      <c r="C433" s="187">
        <v>99.83</v>
      </c>
      <c r="D433" s="262"/>
      <c r="E433" s="238">
        <v>42671</v>
      </c>
      <c r="F433" s="466">
        <f t="shared" ref="F433:F482" si="17">ROUND(G433/1.0629,1)</f>
        <v>98.4</v>
      </c>
      <c r="G433" s="190">
        <v>104.6</v>
      </c>
      <c r="H433" s="191"/>
      <c r="I433" s="239"/>
      <c r="J433" s="263" t="s">
        <v>460</v>
      </c>
      <c r="K433" s="191">
        <v>117.7</v>
      </c>
      <c r="L433" s="267"/>
    </row>
    <row r="434" spans="1:22" ht="15.5" x14ac:dyDescent="0.35">
      <c r="A434" s="271">
        <v>42689</v>
      </c>
      <c r="B434" s="247" t="s">
        <v>464</v>
      </c>
      <c r="C434" s="200">
        <v>100.26</v>
      </c>
      <c r="D434" s="261"/>
      <c r="E434" s="250">
        <v>42671</v>
      </c>
      <c r="F434" s="466">
        <f t="shared" si="17"/>
        <v>98.4</v>
      </c>
      <c r="G434" s="83">
        <v>104.6</v>
      </c>
      <c r="H434" s="107"/>
      <c r="I434" s="240"/>
      <c r="J434" s="272" t="s">
        <v>460</v>
      </c>
      <c r="K434" s="83">
        <v>117.7</v>
      </c>
      <c r="L434" s="270"/>
    </row>
    <row r="435" spans="1:22" ht="15.5" x14ac:dyDescent="0.35">
      <c r="A435" s="271">
        <v>42704</v>
      </c>
      <c r="B435" s="248" t="s">
        <v>464</v>
      </c>
      <c r="C435" s="193">
        <v>100.26</v>
      </c>
      <c r="D435" s="278"/>
      <c r="E435" s="249">
        <v>42704</v>
      </c>
      <c r="F435" s="466">
        <f t="shared" si="17"/>
        <v>98.5</v>
      </c>
      <c r="G435" s="86">
        <v>104.7</v>
      </c>
      <c r="H435" s="107"/>
      <c r="I435" s="240"/>
      <c r="J435" s="272" t="s">
        <v>460</v>
      </c>
      <c r="K435" s="83">
        <v>117.7</v>
      </c>
      <c r="L435" s="267"/>
    </row>
    <row r="436" spans="1:22" ht="15.5" x14ac:dyDescent="0.35">
      <c r="A436" s="271">
        <v>42718</v>
      </c>
      <c r="B436" s="247" t="s">
        <v>471</v>
      </c>
      <c r="C436" s="200">
        <v>99.96</v>
      </c>
      <c r="D436" s="278"/>
      <c r="E436" s="250">
        <v>42704</v>
      </c>
      <c r="F436" s="466">
        <f t="shared" si="17"/>
        <v>98.5</v>
      </c>
      <c r="G436" s="83">
        <v>104.7</v>
      </c>
      <c r="H436" s="107"/>
      <c r="I436" s="240"/>
      <c r="J436" s="272" t="s">
        <v>460</v>
      </c>
      <c r="K436" s="83">
        <v>117.7</v>
      </c>
      <c r="L436" s="267"/>
    </row>
    <row r="437" spans="1:22" ht="15.5" x14ac:dyDescent="0.35">
      <c r="A437" s="271">
        <v>42725</v>
      </c>
      <c r="B437" s="248" t="s">
        <v>471</v>
      </c>
      <c r="C437" s="193">
        <v>99.96</v>
      </c>
      <c r="D437" s="278"/>
      <c r="E437" s="249">
        <v>42725</v>
      </c>
      <c r="F437" s="466">
        <f t="shared" si="17"/>
        <v>98.4</v>
      </c>
      <c r="G437" s="86">
        <v>104.6</v>
      </c>
      <c r="H437" s="107"/>
      <c r="I437" s="240"/>
      <c r="J437" s="272" t="s">
        <v>460</v>
      </c>
      <c r="K437" s="83">
        <v>117.7</v>
      </c>
      <c r="L437" s="267"/>
    </row>
    <row r="438" spans="1:22" ht="15.5" x14ac:dyDescent="0.35">
      <c r="A438" s="271">
        <v>42744</v>
      </c>
      <c r="B438" s="248" t="s">
        <v>471</v>
      </c>
      <c r="C438" s="193">
        <v>99.96</v>
      </c>
      <c r="D438" s="278"/>
      <c r="E438" s="250">
        <v>42725</v>
      </c>
      <c r="F438" s="466">
        <f t="shared" si="17"/>
        <v>98.4</v>
      </c>
      <c r="G438" s="83">
        <v>104.6</v>
      </c>
      <c r="H438" s="107"/>
      <c r="I438" s="240"/>
      <c r="J438" s="269" t="s">
        <v>472</v>
      </c>
      <c r="K438" s="86">
        <v>118.1</v>
      </c>
      <c r="L438" s="270"/>
    </row>
    <row r="439" spans="1:22" ht="15.5" x14ac:dyDescent="0.35">
      <c r="A439" s="271">
        <v>42747</v>
      </c>
      <c r="B439" s="247" t="s">
        <v>473</v>
      </c>
      <c r="C439" s="200">
        <v>100.66</v>
      </c>
      <c r="D439" s="278"/>
      <c r="E439" s="250">
        <v>42725</v>
      </c>
      <c r="F439" s="466">
        <f t="shared" si="17"/>
        <v>98.4</v>
      </c>
      <c r="G439" s="83">
        <v>104.6</v>
      </c>
      <c r="H439" s="107"/>
      <c r="I439" s="240"/>
      <c r="J439" s="272" t="s">
        <v>472</v>
      </c>
      <c r="K439" s="83">
        <v>118.1</v>
      </c>
      <c r="L439" s="270"/>
    </row>
    <row r="440" spans="1:22" ht="15.5" x14ac:dyDescent="0.35">
      <c r="A440" s="271">
        <v>42766</v>
      </c>
      <c r="B440" s="248" t="s">
        <v>473</v>
      </c>
      <c r="C440" s="193">
        <v>100.66</v>
      </c>
      <c r="D440" s="278"/>
      <c r="E440" s="249">
        <v>42766</v>
      </c>
      <c r="F440" s="466">
        <f t="shared" si="17"/>
        <v>98.8</v>
      </c>
      <c r="G440" s="86">
        <v>105</v>
      </c>
      <c r="H440" s="107"/>
      <c r="I440" s="240"/>
      <c r="J440" s="272" t="s">
        <v>472</v>
      </c>
      <c r="K440" s="83">
        <v>118.1</v>
      </c>
      <c r="L440" s="270"/>
    </row>
    <row r="441" spans="1:22" ht="15.5" x14ac:dyDescent="0.35">
      <c r="A441" s="271">
        <v>42787</v>
      </c>
      <c r="B441" s="247" t="s">
        <v>474</v>
      </c>
      <c r="C441" s="277">
        <v>101.12</v>
      </c>
      <c r="D441" s="268"/>
      <c r="E441" s="250">
        <v>42766</v>
      </c>
      <c r="F441" s="466">
        <f t="shared" si="17"/>
        <v>98.8</v>
      </c>
      <c r="G441" s="83">
        <v>105</v>
      </c>
      <c r="H441" s="107"/>
      <c r="I441" s="240"/>
      <c r="J441" s="272" t="s">
        <v>472</v>
      </c>
      <c r="K441" s="83">
        <v>118.1</v>
      </c>
      <c r="L441" s="270"/>
    </row>
    <row r="442" spans="1:22" ht="15.5" x14ac:dyDescent="0.35">
      <c r="A442" s="271">
        <v>42794</v>
      </c>
      <c r="B442" s="248" t="s">
        <v>474</v>
      </c>
      <c r="C442" s="280">
        <v>101.12</v>
      </c>
      <c r="D442" s="268"/>
      <c r="E442" s="249">
        <v>42794</v>
      </c>
      <c r="F442" s="466">
        <f t="shared" si="17"/>
        <v>99.5</v>
      </c>
      <c r="G442" s="86">
        <v>105.8</v>
      </c>
      <c r="H442" s="279"/>
      <c r="I442" s="240"/>
      <c r="J442" s="930" t="s">
        <v>472</v>
      </c>
      <c r="K442" s="83">
        <v>118.1</v>
      </c>
      <c r="L442" s="270"/>
    </row>
    <row r="443" spans="1:22" ht="15.5" x14ac:dyDescent="0.35">
      <c r="A443" s="271">
        <v>42809</v>
      </c>
      <c r="B443" s="247" t="s">
        <v>475</v>
      </c>
      <c r="C443" s="277">
        <v>101.42</v>
      </c>
      <c r="D443" s="268"/>
      <c r="E443" s="250">
        <v>42794</v>
      </c>
      <c r="F443" s="466">
        <f t="shared" si="17"/>
        <v>99.5</v>
      </c>
      <c r="G443" s="83">
        <v>105.8</v>
      </c>
      <c r="H443" s="279"/>
      <c r="I443" s="240"/>
      <c r="J443" s="930" t="s">
        <v>472</v>
      </c>
      <c r="K443" s="83">
        <v>118.1</v>
      </c>
      <c r="L443" s="270"/>
    </row>
    <row r="444" spans="1:22" ht="15.5" x14ac:dyDescent="0.35">
      <c r="A444" s="271">
        <v>42825</v>
      </c>
      <c r="B444" s="248" t="s">
        <v>475</v>
      </c>
      <c r="C444" s="280">
        <v>101.42</v>
      </c>
      <c r="D444" s="268"/>
      <c r="E444" s="249">
        <v>42825</v>
      </c>
      <c r="F444" s="466">
        <f t="shared" si="17"/>
        <v>99.8</v>
      </c>
      <c r="G444" s="86">
        <v>106.1</v>
      </c>
      <c r="H444" s="279"/>
      <c r="I444" s="240"/>
      <c r="J444" s="930" t="s">
        <v>472</v>
      </c>
      <c r="K444" s="83">
        <v>118.1</v>
      </c>
      <c r="L444" s="270"/>
    </row>
    <row r="445" spans="1:22" ht="15.5" x14ac:dyDescent="0.35">
      <c r="A445" s="271">
        <v>42832</v>
      </c>
      <c r="B445" s="248" t="s">
        <v>475</v>
      </c>
      <c r="C445" s="280">
        <v>101.42</v>
      </c>
      <c r="D445" s="268"/>
      <c r="E445" s="250">
        <v>42825</v>
      </c>
      <c r="F445" s="466">
        <f t="shared" si="17"/>
        <v>99.8</v>
      </c>
      <c r="G445" s="83">
        <v>106.1</v>
      </c>
      <c r="H445" s="279"/>
      <c r="I445" s="240"/>
      <c r="J445" s="929" t="s">
        <v>476</v>
      </c>
      <c r="K445" s="86">
        <v>118.5</v>
      </c>
      <c r="L445" s="270"/>
    </row>
    <row r="446" spans="1:22" s="82" customFormat="1" ht="16.5" x14ac:dyDescent="0.35">
      <c r="A446" s="271">
        <v>42838</v>
      </c>
      <c r="B446" s="247" t="s">
        <v>477</v>
      </c>
      <c r="C446" s="277">
        <v>101.12</v>
      </c>
      <c r="D446" s="268"/>
      <c r="E446" s="250">
        <v>42825</v>
      </c>
      <c r="F446" s="466">
        <f t="shared" si="17"/>
        <v>99.8</v>
      </c>
      <c r="G446" s="83">
        <v>106.1</v>
      </c>
      <c r="H446" s="279"/>
      <c r="I446" s="240"/>
      <c r="J446" s="930" t="s">
        <v>476</v>
      </c>
      <c r="K446" s="83">
        <v>118.5</v>
      </c>
      <c r="L446" s="270"/>
      <c r="M446"/>
      <c r="N446" s="81"/>
      <c r="O446" s="81"/>
      <c r="P446" s="81"/>
      <c r="Q446" s="81"/>
      <c r="R446" s="81"/>
      <c r="S446" s="81"/>
      <c r="T446" s="81"/>
      <c r="U446" s="81"/>
      <c r="V446" s="81"/>
    </row>
    <row r="447" spans="1:22" ht="15.5" x14ac:dyDescent="0.35">
      <c r="A447" s="271">
        <v>42853</v>
      </c>
      <c r="B447" s="248" t="s">
        <v>477</v>
      </c>
      <c r="C447" s="280">
        <v>101.12</v>
      </c>
      <c r="D447" s="268"/>
      <c r="E447" s="249">
        <v>42853</v>
      </c>
      <c r="F447" s="466">
        <f t="shared" si="17"/>
        <v>100.6</v>
      </c>
      <c r="G447" s="86">
        <v>106.9</v>
      </c>
      <c r="H447" s="279"/>
      <c r="I447" s="240"/>
      <c r="J447" s="930" t="s">
        <v>476</v>
      </c>
      <c r="K447" s="83">
        <v>118.5</v>
      </c>
      <c r="L447" s="270"/>
    </row>
    <row r="448" spans="1:22" s="82" customFormat="1" ht="16.5" x14ac:dyDescent="0.35">
      <c r="A448" s="271">
        <v>42871</v>
      </c>
      <c r="B448" s="247" t="s">
        <v>481</v>
      </c>
      <c r="C448" s="277">
        <v>101.73</v>
      </c>
      <c r="D448" s="268"/>
      <c r="E448" s="250">
        <v>42853</v>
      </c>
      <c r="F448" s="466">
        <f t="shared" si="17"/>
        <v>100.6</v>
      </c>
      <c r="G448" s="83">
        <v>106.9</v>
      </c>
      <c r="H448" s="279"/>
      <c r="I448" s="240"/>
      <c r="J448" s="930" t="s">
        <v>476</v>
      </c>
      <c r="K448" s="83">
        <v>118.5</v>
      </c>
      <c r="L448" s="270"/>
      <c r="M448"/>
      <c r="N448" s="81"/>
      <c r="O448" s="81"/>
      <c r="P448" s="81"/>
      <c r="Q448" s="81"/>
      <c r="R448" s="81"/>
      <c r="S448" s="81"/>
      <c r="T448" s="81"/>
      <c r="U448" s="81"/>
      <c r="V448" s="81"/>
    </row>
    <row r="449" spans="1:22" s="82" customFormat="1" ht="16.5" x14ac:dyDescent="0.35">
      <c r="A449" s="271">
        <v>42886</v>
      </c>
      <c r="B449" s="248" t="s">
        <v>481</v>
      </c>
      <c r="C449" s="280">
        <v>101.73</v>
      </c>
      <c r="D449" s="268"/>
      <c r="E449" s="250">
        <v>42886</v>
      </c>
      <c r="F449" s="466">
        <f t="shared" si="17"/>
        <v>101.6</v>
      </c>
      <c r="G449" s="83">
        <v>108</v>
      </c>
      <c r="H449" s="279"/>
      <c r="I449" s="240"/>
      <c r="J449" s="930" t="s">
        <v>476</v>
      </c>
      <c r="K449" s="83">
        <v>118.5</v>
      </c>
      <c r="L449" s="270"/>
      <c r="M449"/>
      <c r="N449" s="81"/>
      <c r="O449" s="81"/>
      <c r="P449" s="81"/>
      <c r="Q449" s="81"/>
      <c r="R449" s="81"/>
      <c r="S449" s="81"/>
      <c r="T449" s="81"/>
      <c r="U449" s="81"/>
      <c r="V449" s="81"/>
    </row>
    <row r="450" spans="1:22" s="82" customFormat="1" ht="16.5" x14ac:dyDescent="0.35">
      <c r="A450" s="271">
        <v>42901</v>
      </c>
      <c r="B450" s="248" t="s">
        <v>482</v>
      </c>
      <c r="C450" s="277">
        <v>100.97</v>
      </c>
      <c r="D450" s="268"/>
      <c r="E450" s="250">
        <v>42886</v>
      </c>
      <c r="F450" s="466">
        <f t="shared" si="17"/>
        <v>101.6</v>
      </c>
      <c r="G450" s="83">
        <v>108</v>
      </c>
      <c r="H450" s="279"/>
      <c r="I450" s="240"/>
      <c r="J450" s="930" t="s">
        <v>476</v>
      </c>
      <c r="K450" s="83">
        <v>118.5</v>
      </c>
      <c r="L450" s="270"/>
      <c r="M450"/>
      <c r="N450" s="81"/>
      <c r="O450" s="81"/>
      <c r="P450" s="81"/>
      <c r="Q450" s="81"/>
      <c r="R450" s="81"/>
      <c r="S450" s="81"/>
      <c r="T450" s="81"/>
      <c r="U450" s="81"/>
      <c r="V450" s="81"/>
    </row>
    <row r="451" spans="1:22" s="82" customFormat="1" ht="16.5" x14ac:dyDescent="0.35">
      <c r="A451" s="271">
        <v>42916</v>
      </c>
      <c r="B451" s="248" t="s">
        <v>482</v>
      </c>
      <c r="C451" s="280">
        <v>100.97</v>
      </c>
      <c r="D451" s="268"/>
      <c r="E451" s="249">
        <v>42916</v>
      </c>
      <c r="F451" s="466">
        <f t="shared" si="17"/>
        <v>101</v>
      </c>
      <c r="G451" s="86">
        <v>107.4</v>
      </c>
      <c r="H451" s="279"/>
      <c r="I451" s="240"/>
      <c r="J451" s="930" t="s">
        <v>476</v>
      </c>
      <c r="K451" s="83">
        <v>118.5</v>
      </c>
      <c r="L451" s="270"/>
      <c r="M451"/>
      <c r="N451" s="81"/>
      <c r="O451" s="81"/>
      <c r="P451" s="81"/>
      <c r="Q451" s="81"/>
      <c r="R451" s="81"/>
      <c r="S451" s="81"/>
      <c r="T451" s="81"/>
      <c r="U451" s="81"/>
      <c r="V451" s="81"/>
    </row>
    <row r="452" spans="1:22" s="82" customFormat="1" ht="16.5" x14ac:dyDescent="0.35">
      <c r="A452" s="271">
        <v>42923</v>
      </c>
      <c r="B452" s="248" t="s">
        <v>482</v>
      </c>
      <c r="C452" s="280">
        <v>100.97</v>
      </c>
      <c r="D452" s="268"/>
      <c r="E452" s="250">
        <v>42916</v>
      </c>
      <c r="F452" s="466">
        <f t="shared" si="17"/>
        <v>101</v>
      </c>
      <c r="G452" s="83">
        <v>107.4</v>
      </c>
      <c r="H452" s="279"/>
      <c r="I452" s="240"/>
      <c r="J452" s="929" t="s">
        <v>500</v>
      </c>
      <c r="K452" s="86">
        <v>118.7</v>
      </c>
      <c r="L452" s="270"/>
      <c r="M452"/>
      <c r="N452" s="81"/>
      <c r="O452" s="81"/>
      <c r="P452" s="81"/>
      <c r="Q452" s="81"/>
      <c r="R452" s="81"/>
      <c r="S452" s="81"/>
      <c r="T452" s="81"/>
      <c r="U452" s="81"/>
      <c r="V452" s="81"/>
    </row>
    <row r="453" spans="1:22" s="82" customFormat="1" ht="16.5" x14ac:dyDescent="0.35">
      <c r="A453" s="271">
        <v>42929</v>
      </c>
      <c r="B453" s="247" t="s">
        <v>501</v>
      </c>
      <c r="C453" s="277">
        <v>100.95</v>
      </c>
      <c r="D453" s="268"/>
      <c r="E453" s="250">
        <v>42916</v>
      </c>
      <c r="F453" s="466">
        <f t="shared" si="17"/>
        <v>101</v>
      </c>
      <c r="G453" s="83">
        <v>107.4</v>
      </c>
      <c r="H453" s="279"/>
      <c r="I453" s="240"/>
      <c r="J453" s="930" t="s">
        <v>500</v>
      </c>
      <c r="K453" s="83">
        <v>118.7</v>
      </c>
      <c r="L453" s="270"/>
      <c r="M453"/>
      <c r="N453" s="81"/>
      <c r="O453" s="81"/>
      <c r="P453" s="81"/>
      <c r="Q453" s="81"/>
      <c r="R453" s="81"/>
      <c r="S453" s="81"/>
      <c r="T453" s="81"/>
      <c r="U453" s="81"/>
      <c r="V453" s="81"/>
    </row>
    <row r="454" spans="1:22" s="82" customFormat="1" ht="16.5" x14ac:dyDescent="0.35">
      <c r="A454" s="271">
        <v>42941</v>
      </c>
      <c r="B454" s="248" t="s">
        <v>501</v>
      </c>
      <c r="C454" s="280">
        <v>100.95</v>
      </c>
      <c r="D454" s="268"/>
      <c r="E454" s="249">
        <v>42941</v>
      </c>
      <c r="F454" s="466">
        <f t="shared" si="17"/>
        <v>100.7</v>
      </c>
      <c r="G454" s="86">
        <v>107</v>
      </c>
      <c r="H454" s="279"/>
      <c r="I454" s="240"/>
      <c r="J454" s="930" t="s">
        <v>500</v>
      </c>
      <c r="K454" s="83">
        <v>118.7</v>
      </c>
      <c r="L454" s="270"/>
      <c r="M454"/>
      <c r="N454" s="81"/>
      <c r="O454" s="81"/>
      <c r="P454" s="81"/>
      <c r="Q454" s="81"/>
      <c r="R454" s="81"/>
      <c r="S454" s="81"/>
      <c r="T454" s="81"/>
      <c r="U454" s="81"/>
      <c r="V454" s="81"/>
    </row>
    <row r="455" spans="1:22" s="82" customFormat="1" ht="16.5" x14ac:dyDescent="0.35">
      <c r="A455" s="271">
        <v>42958</v>
      </c>
      <c r="B455" s="247" t="s">
        <v>502</v>
      </c>
      <c r="C455" s="277">
        <v>101.82</v>
      </c>
      <c r="D455" s="268"/>
      <c r="E455" s="943">
        <v>42941</v>
      </c>
      <c r="F455" s="466">
        <f t="shared" si="17"/>
        <v>100.7</v>
      </c>
      <c r="G455" s="83">
        <v>107</v>
      </c>
      <c r="H455" s="279"/>
      <c r="I455" s="240"/>
      <c r="J455" s="930" t="s">
        <v>500</v>
      </c>
      <c r="K455" s="83">
        <v>118.7</v>
      </c>
      <c r="L455" s="270"/>
      <c r="M455"/>
      <c r="N455" s="81"/>
      <c r="O455" s="81"/>
      <c r="P455" s="81"/>
      <c r="Q455" s="81"/>
      <c r="R455" s="81"/>
      <c r="S455" s="81"/>
      <c r="T455" s="81"/>
      <c r="U455" s="81"/>
      <c r="V455" s="81"/>
    </row>
    <row r="456" spans="1:22" s="82" customFormat="1" ht="16.5" x14ac:dyDescent="0.35">
      <c r="A456" s="271">
        <v>42978</v>
      </c>
      <c r="B456" s="248" t="s">
        <v>502</v>
      </c>
      <c r="C456" s="280">
        <v>101.82</v>
      </c>
      <c r="D456" s="268"/>
      <c r="E456" s="271">
        <v>42978</v>
      </c>
      <c r="F456" s="466">
        <f t="shared" si="17"/>
        <v>100.6</v>
      </c>
      <c r="G456" s="290">
        <v>106.9</v>
      </c>
      <c r="H456" s="287"/>
      <c r="I456" s="240"/>
      <c r="J456" s="930" t="s">
        <v>500</v>
      </c>
      <c r="K456" s="83">
        <v>118.7</v>
      </c>
      <c r="L456" s="270"/>
      <c r="M456"/>
      <c r="N456" s="81"/>
      <c r="O456" s="81"/>
      <c r="P456" s="81"/>
      <c r="Q456" s="81"/>
      <c r="R456" s="81"/>
      <c r="S456" s="81"/>
      <c r="T456" s="81"/>
      <c r="U456" s="81"/>
      <c r="V456" s="81"/>
    </row>
    <row r="457" spans="1:22" s="82" customFormat="1" ht="16.5" x14ac:dyDescent="0.35">
      <c r="A457" s="271">
        <v>42992</v>
      </c>
      <c r="B457" s="247" t="s">
        <v>503</v>
      </c>
      <c r="C457" s="277">
        <v>101.92</v>
      </c>
      <c r="D457" s="268"/>
      <c r="E457" s="288">
        <v>42978</v>
      </c>
      <c r="F457" s="466">
        <f t="shared" si="17"/>
        <v>100.6</v>
      </c>
      <c r="G457" s="291">
        <v>106.9</v>
      </c>
      <c r="H457" s="279"/>
      <c r="I457" s="240"/>
      <c r="J457" s="930" t="s">
        <v>500</v>
      </c>
      <c r="K457" s="83">
        <v>118.7</v>
      </c>
      <c r="L457" s="270"/>
      <c r="M457"/>
      <c r="N457" s="81"/>
      <c r="O457" s="81"/>
      <c r="P457" s="81"/>
      <c r="Q457" s="81"/>
      <c r="R457" s="81"/>
      <c r="S457" s="81"/>
      <c r="T457" s="81"/>
      <c r="U457" s="81"/>
      <c r="V457" s="81"/>
    </row>
    <row r="458" spans="1:22" s="82" customFormat="1" ht="16.5" x14ac:dyDescent="0.35">
      <c r="A458" s="271">
        <v>43007</v>
      </c>
      <c r="B458" s="248" t="s">
        <v>503</v>
      </c>
      <c r="C458" s="280">
        <v>101.92</v>
      </c>
      <c r="D458" s="268"/>
      <c r="E458" s="289">
        <v>43007</v>
      </c>
      <c r="F458" s="466">
        <f t="shared" si="17"/>
        <v>100.1</v>
      </c>
      <c r="G458" s="290">
        <v>106.4</v>
      </c>
      <c r="H458" s="279"/>
      <c r="I458" s="240"/>
      <c r="J458" s="930" t="s">
        <v>500</v>
      </c>
      <c r="K458" s="83">
        <v>118.7</v>
      </c>
      <c r="L458" s="270"/>
      <c r="M458"/>
      <c r="N458" s="81"/>
      <c r="O458" s="81"/>
      <c r="P458" s="81"/>
      <c r="Q458" s="81"/>
      <c r="R458" s="81"/>
      <c r="S458" s="81"/>
      <c r="T458" s="81"/>
      <c r="U458" s="81"/>
      <c r="V458" s="81"/>
    </row>
    <row r="459" spans="1:22" s="82" customFormat="1" ht="16.5" x14ac:dyDescent="0.35">
      <c r="A459" s="271">
        <v>43014</v>
      </c>
      <c r="B459" s="248" t="s">
        <v>503</v>
      </c>
      <c r="C459" s="280">
        <v>101.92</v>
      </c>
      <c r="D459" s="268"/>
      <c r="E459" s="288">
        <v>43007</v>
      </c>
      <c r="F459" s="466">
        <f t="shared" si="17"/>
        <v>100.1</v>
      </c>
      <c r="G459" s="291">
        <v>106.4</v>
      </c>
      <c r="H459" s="279"/>
      <c r="I459" s="240"/>
      <c r="J459" s="930" t="s">
        <v>504</v>
      </c>
      <c r="K459" s="83">
        <v>119.1</v>
      </c>
      <c r="L459" s="270"/>
      <c r="M459"/>
      <c r="N459" s="81"/>
      <c r="O459" s="81"/>
      <c r="P459" s="81"/>
      <c r="Q459" s="81"/>
      <c r="R459" s="81"/>
      <c r="S459" s="81"/>
      <c r="T459" s="81"/>
      <c r="U459" s="81"/>
      <c r="V459" s="81"/>
    </row>
    <row r="460" spans="1:22" s="82" customFormat="1" ht="16.5" x14ac:dyDescent="0.35">
      <c r="A460" s="271">
        <v>43020</v>
      </c>
      <c r="B460" s="248" t="s">
        <v>505</v>
      </c>
      <c r="C460" s="280">
        <v>101.28</v>
      </c>
      <c r="D460" s="268"/>
      <c r="E460" s="288">
        <v>43007</v>
      </c>
      <c r="F460" s="466">
        <f t="shared" si="17"/>
        <v>100.1</v>
      </c>
      <c r="G460" s="291">
        <v>106.4</v>
      </c>
      <c r="H460" s="279"/>
      <c r="I460" s="240"/>
      <c r="J460" s="930" t="s">
        <v>504</v>
      </c>
      <c r="K460" s="83">
        <v>119.1</v>
      </c>
      <c r="L460" s="270"/>
      <c r="M460"/>
      <c r="N460" s="81"/>
      <c r="O460" s="81"/>
      <c r="P460" s="81"/>
      <c r="Q460" s="81"/>
      <c r="R460" s="81"/>
      <c r="S460" s="81"/>
      <c r="T460" s="81"/>
      <c r="U460" s="81"/>
      <c r="V460" s="81"/>
    </row>
    <row r="461" spans="1:22" s="82" customFormat="1" ht="16.5" x14ac:dyDescent="0.35">
      <c r="A461" s="271">
        <v>43039</v>
      </c>
      <c r="B461" s="248" t="s">
        <v>505</v>
      </c>
      <c r="C461" s="280">
        <v>101.28</v>
      </c>
      <c r="D461" s="268"/>
      <c r="E461" s="288">
        <v>43039</v>
      </c>
      <c r="F461" s="466">
        <f t="shared" si="17"/>
        <v>99.9</v>
      </c>
      <c r="G461" s="291">
        <v>106.2</v>
      </c>
      <c r="H461" s="279"/>
      <c r="I461" s="240"/>
      <c r="J461" s="930" t="s">
        <v>504</v>
      </c>
      <c r="K461" s="83">
        <v>119.1</v>
      </c>
      <c r="L461" s="270"/>
      <c r="M461"/>
      <c r="N461" s="81"/>
      <c r="O461" s="81"/>
      <c r="P461" s="81"/>
      <c r="Q461" s="81"/>
      <c r="R461" s="81"/>
      <c r="S461" s="81"/>
      <c r="T461" s="81"/>
      <c r="U461" s="81"/>
      <c r="V461" s="81"/>
    </row>
    <row r="462" spans="1:22" s="82" customFormat="1" ht="16.5" x14ac:dyDescent="0.35">
      <c r="A462" s="271">
        <v>43054</v>
      </c>
      <c r="B462" s="248" t="s">
        <v>506</v>
      </c>
      <c r="C462" s="280">
        <v>101.6</v>
      </c>
      <c r="D462" s="268"/>
      <c r="E462" s="288">
        <v>43039</v>
      </c>
      <c r="F462" s="466">
        <f t="shared" si="17"/>
        <v>99.9</v>
      </c>
      <c r="G462" s="291">
        <v>106.2</v>
      </c>
      <c r="H462" s="279"/>
      <c r="I462" s="240"/>
      <c r="J462" s="930" t="s">
        <v>504</v>
      </c>
      <c r="K462" s="83">
        <v>119.1</v>
      </c>
      <c r="L462" s="270"/>
      <c r="M462"/>
      <c r="N462" s="81"/>
      <c r="O462" s="81"/>
      <c r="P462" s="81"/>
      <c r="Q462" s="81"/>
      <c r="R462" s="81"/>
      <c r="S462" s="81"/>
      <c r="T462" s="81"/>
      <c r="U462" s="81"/>
      <c r="V462" s="81"/>
    </row>
    <row r="463" spans="1:22" s="82" customFormat="1" ht="16.5" x14ac:dyDescent="0.35">
      <c r="A463" s="271">
        <v>43069</v>
      </c>
      <c r="B463" s="248" t="s">
        <v>506</v>
      </c>
      <c r="C463" s="280">
        <v>101.6</v>
      </c>
      <c r="D463" s="268"/>
      <c r="E463" s="288">
        <v>43069</v>
      </c>
      <c r="F463" s="466">
        <f t="shared" si="17"/>
        <v>99.9</v>
      </c>
      <c r="G463" s="291">
        <v>106.2</v>
      </c>
      <c r="H463" s="279"/>
      <c r="I463" s="240"/>
      <c r="J463" s="930" t="s">
        <v>504</v>
      </c>
      <c r="K463" s="83">
        <v>119.1</v>
      </c>
      <c r="L463" s="270"/>
      <c r="M463"/>
      <c r="N463" s="81"/>
      <c r="O463" s="81"/>
      <c r="P463" s="81"/>
      <c r="Q463" s="81"/>
      <c r="R463" s="81"/>
      <c r="S463" s="81"/>
      <c r="T463" s="81"/>
      <c r="U463" s="81"/>
      <c r="V463" s="81"/>
    </row>
    <row r="464" spans="1:22" s="82" customFormat="1" ht="16.5" x14ac:dyDescent="0.35">
      <c r="A464" s="271">
        <v>43083</v>
      </c>
      <c r="B464" s="248" t="s">
        <v>507</v>
      </c>
      <c r="C464" s="280">
        <v>101.56</v>
      </c>
      <c r="D464" s="268"/>
      <c r="E464" s="288">
        <v>43069</v>
      </c>
      <c r="F464" s="466">
        <f t="shared" si="17"/>
        <v>99.9</v>
      </c>
      <c r="G464" s="291">
        <v>106.2</v>
      </c>
      <c r="H464" s="279"/>
      <c r="I464" s="240"/>
      <c r="J464" s="930" t="s">
        <v>504</v>
      </c>
      <c r="K464" s="83">
        <v>119.1</v>
      </c>
      <c r="L464" s="270"/>
      <c r="M464"/>
      <c r="N464" s="81"/>
      <c r="O464" s="81"/>
      <c r="P464" s="81"/>
      <c r="Q464" s="81"/>
      <c r="R464" s="81"/>
      <c r="S464" s="81"/>
      <c r="T464" s="81"/>
      <c r="U464" s="81"/>
      <c r="V464" s="81"/>
    </row>
    <row r="465" spans="1:22" s="82" customFormat="1" ht="16.5" x14ac:dyDescent="0.35">
      <c r="A465" s="271">
        <v>43091</v>
      </c>
      <c r="B465" s="248" t="s">
        <v>507</v>
      </c>
      <c r="C465" s="280">
        <v>101.56</v>
      </c>
      <c r="D465" s="268"/>
      <c r="E465" s="288">
        <v>43091</v>
      </c>
      <c r="F465" s="466">
        <f t="shared" si="17"/>
        <v>100.3</v>
      </c>
      <c r="G465" s="291">
        <v>106.6</v>
      </c>
      <c r="H465" s="279"/>
      <c r="I465" s="240"/>
      <c r="J465" s="930" t="s">
        <v>504</v>
      </c>
      <c r="K465" s="83">
        <v>119.1</v>
      </c>
      <c r="L465" s="270"/>
      <c r="M465"/>
      <c r="N465" s="81"/>
      <c r="O465" s="81"/>
      <c r="P465" s="81"/>
      <c r="Q465" s="81"/>
      <c r="R465" s="81"/>
      <c r="S465" s="81"/>
      <c r="T465" s="81"/>
      <c r="U465" s="81"/>
      <c r="V465" s="81"/>
    </row>
    <row r="466" spans="1:22" s="82" customFormat="1" ht="16.5" x14ac:dyDescent="0.35">
      <c r="A466" s="271">
        <v>43110</v>
      </c>
      <c r="B466" s="248" t="s">
        <v>507</v>
      </c>
      <c r="C466" s="280">
        <v>101.56</v>
      </c>
      <c r="D466" s="268"/>
      <c r="E466" s="288">
        <v>43091</v>
      </c>
      <c r="F466" s="466">
        <f t="shared" si="17"/>
        <v>100.3</v>
      </c>
      <c r="G466" s="291">
        <v>106.6</v>
      </c>
      <c r="H466" s="279"/>
      <c r="I466" s="240"/>
      <c r="J466" s="930" t="s">
        <v>508</v>
      </c>
      <c r="K466" s="83">
        <v>119.7</v>
      </c>
      <c r="L466" s="270"/>
      <c r="M466"/>
      <c r="N466" s="81"/>
      <c r="O466" s="81"/>
      <c r="P466" s="81"/>
      <c r="Q466" s="81"/>
      <c r="R466" s="81"/>
      <c r="S466" s="81"/>
      <c r="T466" s="81"/>
      <c r="U466" s="81"/>
      <c r="V466" s="81"/>
    </row>
    <row r="467" spans="1:22" s="82" customFormat="1" ht="16.5" x14ac:dyDescent="0.35">
      <c r="A467" s="271">
        <v>43112</v>
      </c>
      <c r="B467" s="248" t="s">
        <v>509</v>
      </c>
      <c r="C467" s="280">
        <v>102.3</v>
      </c>
      <c r="D467" s="268"/>
      <c r="E467" s="288">
        <v>43091</v>
      </c>
      <c r="F467" s="466">
        <f t="shared" si="17"/>
        <v>100.3</v>
      </c>
      <c r="G467" s="291">
        <v>106.6</v>
      </c>
      <c r="H467" s="279"/>
      <c r="I467" s="240"/>
      <c r="J467" s="930" t="s">
        <v>508</v>
      </c>
      <c r="K467" s="83">
        <v>119.7</v>
      </c>
      <c r="L467" s="270"/>
      <c r="M467"/>
      <c r="N467" s="81"/>
      <c r="O467" s="81"/>
      <c r="P467" s="81"/>
      <c r="Q467" s="81"/>
      <c r="R467" s="81"/>
      <c r="S467" s="81"/>
      <c r="T467" s="81"/>
      <c r="U467" s="81"/>
      <c r="V467" s="81"/>
    </row>
    <row r="468" spans="1:22" s="82" customFormat="1" ht="16.5" x14ac:dyDescent="0.35">
      <c r="A468" s="271">
        <v>43131</v>
      </c>
      <c r="B468" s="248" t="s">
        <v>509</v>
      </c>
      <c r="C468" s="280">
        <v>102.3</v>
      </c>
      <c r="D468" s="268"/>
      <c r="E468" s="288">
        <v>43131</v>
      </c>
      <c r="F468" s="466">
        <f t="shared" si="17"/>
        <v>100.7</v>
      </c>
      <c r="G468" s="291">
        <v>107</v>
      </c>
      <c r="H468" s="279"/>
      <c r="I468" s="240"/>
      <c r="J468" s="930" t="s">
        <v>508</v>
      </c>
      <c r="K468" s="83">
        <v>119.7</v>
      </c>
      <c r="L468" s="270"/>
      <c r="M468"/>
      <c r="N468" s="81"/>
      <c r="O468" s="81"/>
      <c r="P468" s="81"/>
      <c r="Q468" s="81"/>
      <c r="R468" s="81"/>
      <c r="S468" s="81"/>
      <c r="T468" s="81"/>
      <c r="U468" s="81"/>
      <c r="V468" s="81"/>
    </row>
    <row r="469" spans="1:22" s="82" customFormat="1" ht="16.5" x14ac:dyDescent="0.35">
      <c r="A469" s="271">
        <v>43153</v>
      </c>
      <c r="B469" s="248" t="s">
        <v>510</v>
      </c>
      <c r="C469" s="280">
        <v>103</v>
      </c>
      <c r="D469" s="268"/>
      <c r="E469" s="288">
        <v>43131</v>
      </c>
      <c r="F469" s="466">
        <f t="shared" si="17"/>
        <v>100.7</v>
      </c>
      <c r="G469" s="291">
        <v>107</v>
      </c>
      <c r="H469" s="279"/>
      <c r="I469" s="240"/>
      <c r="J469" s="930" t="s">
        <v>508</v>
      </c>
      <c r="K469" s="83">
        <v>119.7</v>
      </c>
      <c r="L469" s="270"/>
      <c r="M469"/>
      <c r="N469" s="81"/>
      <c r="O469" s="81"/>
      <c r="P469" s="81"/>
      <c r="Q469" s="81"/>
      <c r="R469" s="81"/>
      <c r="S469" s="81"/>
      <c r="T469" s="81"/>
      <c r="U469" s="81"/>
      <c r="V469" s="81"/>
    </row>
    <row r="470" spans="1:22" s="82" customFormat="1" ht="16.5" x14ac:dyDescent="0.35">
      <c r="A470" s="271">
        <v>43159</v>
      </c>
      <c r="B470" s="248" t="s">
        <v>510</v>
      </c>
      <c r="C470" s="280">
        <v>103</v>
      </c>
      <c r="D470" s="268"/>
      <c r="E470" s="288">
        <v>43159</v>
      </c>
      <c r="F470" s="466">
        <f t="shared" si="17"/>
        <v>101</v>
      </c>
      <c r="G470" s="291">
        <v>107.4</v>
      </c>
      <c r="H470" s="279"/>
      <c r="I470" s="240"/>
      <c r="J470" s="930" t="s">
        <v>508</v>
      </c>
      <c r="K470" s="83">
        <v>119.7</v>
      </c>
      <c r="L470" s="270"/>
      <c r="M470"/>
      <c r="N470" s="81"/>
      <c r="O470" s="81"/>
      <c r="P470" s="81"/>
      <c r="Q470" s="81"/>
      <c r="R470" s="81"/>
      <c r="S470" s="81"/>
      <c r="T470" s="81"/>
      <c r="U470" s="81"/>
      <c r="V470" s="81"/>
    </row>
    <row r="471" spans="1:22" s="82" customFormat="1" ht="16.5" x14ac:dyDescent="0.35">
      <c r="A471" s="271">
        <v>43174</v>
      </c>
      <c r="B471" s="248" t="s">
        <v>511</v>
      </c>
      <c r="C471" s="280">
        <v>103.23</v>
      </c>
      <c r="D471" s="268"/>
      <c r="E471" s="288">
        <v>43159</v>
      </c>
      <c r="F471" s="466">
        <f t="shared" si="17"/>
        <v>101</v>
      </c>
      <c r="G471" s="291">
        <v>107.4</v>
      </c>
      <c r="H471" s="279"/>
      <c r="I471" s="240"/>
      <c r="J471" s="930" t="s">
        <v>508</v>
      </c>
      <c r="K471" s="83">
        <v>119.7</v>
      </c>
      <c r="L471" s="270"/>
      <c r="M471"/>
      <c r="N471" s="81"/>
      <c r="O471" s="81"/>
      <c r="P471" s="81"/>
      <c r="Q471" s="81"/>
      <c r="R471" s="81"/>
      <c r="S471" s="81"/>
      <c r="T471" s="81"/>
      <c r="U471" s="81"/>
      <c r="V471" s="81"/>
    </row>
    <row r="472" spans="1:22" s="82" customFormat="1" ht="16.5" x14ac:dyDescent="0.35">
      <c r="A472" s="271">
        <v>43189</v>
      </c>
      <c r="B472" s="248" t="s">
        <v>511</v>
      </c>
      <c r="C472" s="280">
        <v>103.23</v>
      </c>
      <c r="D472" s="268"/>
      <c r="E472" s="288">
        <v>43189</v>
      </c>
      <c r="F472" s="466">
        <f t="shared" si="17"/>
        <v>102</v>
      </c>
      <c r="G472" s="291">
        <v>108.4</v>
      </c>
      <c r="H472" s="279"/>
      <c r="I472" s="240"/>
      <c r="J472" s="930" t="s">
        <v>508</v>
      </c>
      <c r="K472" s="83">
        <v>119.7</v>
      </c>
      <c r="L472" s="270"/>
      <c r="M472"/>
      <c r="N472" s="81"/>
      <c r="O472" s="81"/>
      <c r="P472" s="81"/>
      <c r="Q472" s="81"/>
      <c r="R472" s="81"/>
      <c r="S472" s="81"/>
      <c r="T472" s="81"/>
      <c r="U472" s="81"/>
      <c r="V472" s="81"/>
    </row>
    <row r="473" spans="1:22" s="82" customFormat="1" ht="16.5" x14ac:dyDescent="0.35">
      <c r="A473" s="271">
        <v>43200</v>
      </c>
      <c r="B473" s="248" t="s">
        <v>511</v>
      </c>
      <c r="C473" s="280">
        <v>103.23</v>
      </c>
      <c r="D473" s="268"/>
      <c r="E473" s="288">
        <v>43189</v>
      </c>
      <c r="F473" s="466">
        <f t="shared" si="17"/>
        <v>102</v>
      </c>
      <c r="G473" s="291">
        <v>108.4</v>
      </c>
      <c r="H473" s="279"/>
      <c r="I473" s="240"/>
      <c r="J473" s="930" t="s">
        <v>516</v>
      </c>
      <c r="K473" s="83">
        <v>120.2</v>
      </c>
      <c r="L473" s="270"/>
      <c r="M473"/>
      <c r="N473" s="81"/>
      <c r="O473" s="81"/>
      <c r="P473" s="81"/>
      <c r="Q473" s="81"/>
      <c r="R473" s="81"/>
      <c r="S473" s="81"/>
      <c r="T473" s="81"/>
      <c r="U473" s="81"/>
      <c r="V473" s="81"/>
    </row>
    <row r="474" spans="1:22" s="82" customFormat="1" ht="16.5" x14ac:dyDescent="0.35">
      <c r="A474" s="271">
        <v>43202</v>
      </c>
      <c r="B474" s="248" t="s">
        <v>512</v>
      </c>
      <c r="C474" s="280">
        <v>103.31</v>
      </c>
      <c r="D474" s="268"/>
      <c r="E474" s="288">
        <v>43189</v>
      </c>
      <c r="F474" s="466">
        <f t="shared" si="17"/>
        <v>102</v>
      </c>
      <c r="G474" s="291">
        <v>108.4</v>
      </c>
      <c r="H474" s="279"/>
      <c r="I474" s="240"/>
      <c r="J474" s="930" t="s">
        <v>516</v>
      </c>
      <c r="K474" s="83">
        <v>120.2</v>
      </c>
      <c r="L474" s="270"/>
      <c r="M474"/>
      <c r="N474" s="81"/>
      <c r="O474" s="81"/>
      <c r="P474" s="81"/>
      <c r="Q474" s="81"/>
      <c r="R474" s="81"/>
      <c r="S474" s="81"/>
      <c r="T474" s="81"/>
      <c r="U474" s="81"/>
      <c r="V474" s="81"/>
    </row>
    <row r="475" spans="1:22" s="82" customFormat="1" ht="16.5" x14ac:dyDescent="0.35">
      <c r="A475" s="271">
        <v>43217</v>
      </c>
      <c r="B475" s="248" t="s">
        <v>512</v>
      </c>
      <c r="C475" s="280">
        <v>103.31</v>
      </c>
      <c r="D475" s="268"/>
      <c r="E475" s="288">
        <v>43217</v>
      </c>
      <c r="F475" s="466">
        <f t="shared" si="17"/>
        <v>102.1</v>
      </c>
      <c r="G475" s="291">
        <v>108.5</v>
      </c>
      <c r="H475" s="279"/>
      <c r="I475" s="240"/>
      <c r="J475" s="930" t="s">
        <v>516</v>
      </c>
      <c r="K475" s="83">
        <v>120.2</v>
      </c>
      <c r="L475" s="270"/>
      <c r="M475"/>
      <c r="N475" s="81"/>
      <c r="O475" s="81"/>
      <c r="P475" s="81"/>
      <c r="Q475" s="81"/>
      <c r="R475" s="81"/>
      <c r="S475" s="81"/>
      <c r="T475" s="81"/>
      <c r="U475" s="81"/>
      <c r="V475" s="81"/>
    </row>
    <row r="476" spans="1:22" s="82" customFormat="1" ht="16.5" x14ac:dyDescent="0.35">
      <c r="A476" s="271">
        <v>43235</v>
      </c>
      <c r="B476" s="248" t="s">
        <v>513</v>
      </c>
      <c r="C476" s="280">
        <v>104.28</v>
      </c>
      <c r="D476" s="268"/>
      <c r="E476" s="288">
        <v>43217</v>
      </c>
      <c r="F476" s="466">
        <f t="shared" si="17"/>
        <v>102.1</v>
      </c>
      <c r="G476" s="291">
        <v>108.5</v>
      </c>
      <c r="H476" s="279"/>
      <c r="I476" s="240"/>
      <c r="J476" s="930" t="s">
        <v>516</v>
      </c>
      <c r="K476" s="83">
        <v>120.2</v>
      </c>
      <c r="L476" s="270"/>
      <c r="M476"/>
      <c r="N476" s="81"/>
      <c r="O476" s="81"/>
      <c r="P476" s="81"/>
      <c r="Q476" s="81"/>
      <c r="R476" s="81"/>
      <c r="S476" s="81"/>
      <c r="T476" s="81"/>
      <c r="U476" s="81"/>
      <c r="V476" s="81"/>
    </row>
    <row r="477" spans="1:22" s="82" customFormat="1" ht="16.5" x14ac:dyDescent="0.35">
      <c r="A477" s="271">
        <v>43251</v>
      </c>
      <c r="B477" s="248" t="s">
        <v>513</v>
      </c>
      <c r="C477" s="280">
        <v>104.28</v>
      </c>
      <c r="D477" s="268"/>
      <c r="E477" s="288">
        <v>43251</v>
      </c>
      <c r="F477" s="466">
        <f t="shared" si="17"/>
        <v>102.4</v>
      </c>
      <c r="G477" s="291">
        <v>108.8</v>
      </c>
      <c r="H477" s="279"/>
      <c r="I477" s="240"/>
      <c r="J477" s="930" t="s">
        <v>516</v>
      </c>
      <c r="K477" s="83">
        <v>120.2</v>
      </c>
      <c r="L477" s="270"/>
      <c r="M477"/>
      <c r="N477" s="81"/>
      <c r="O477" s="81"/>
      <c r="P477" s="81"/>
      <c r="Q477" s="81"/>
      <c r="R477" s="81"/>
      <c r="S477" s="81"/>
      <c r="T477" s="81"/>
      <c r="U477" s="81"/>
      <c r="V477" s="81"/>
    </row>
    <row r="478" spans="1:22" s="82" customFormat="1" ht="16.5" x14ac:dyDescent="0.35">
      <c r="A478" s="271">
        <v>43265</v>
      </c>
      <c r="B478" s="248" t="s">
        <v>514</v>
      </c>
      <c r="C478" s="280">
        <v>104.73</v>
      </c>
      <c r="D478" s="268"/>
      <c r="E478" s="288">
        <v>43251</v>
      </c>
      <c r="F478" s="466">
        <f t="shared" si="17"/>
        <v>102.4</v>
      </c>
      <c r="G478" s="291">
        <v>108.8</v>
      </c>
      <c r="H478" s="279"/>
      <c r="I478" s="240"/>
      <c r="J478" s="930" t="s">
        <v>516</v>
      </c>
      <c r="K478" s="83">
        <v>120.2</v>
      </c>
      <c r="L478" s="270"/>
      <c r="M478"/>
      <c r="N478" s="81"/>
      <c r="O478" s="81"/>
      <c r="P478" s="81"/>
      <c r="Q478" s="81"/>
      <c r="R478" s="81"/>
      <c r="S478" s="81"/>
      <c r="T478" s="81"/>
      <c r="U478" s="81"/>
      <c r="V478" s="81"/>
    </row>
    <row r="479" spans="1:22" s="82" customFormat="1" ht="16.5" x14ac:dyDescent="0.35">
      <c r="A479" s="271">
        <v>43280</v>
      </c>
      <c r="B479" s="248" t="s">
        <v>514</v>
      </c>
      <c r="C479" s="280">
        <v>104.73</v>
      </c>
      <c r="D479" s="268"/>
      <c r="E479" s="288">
        <v>43280</v>
      </c>
      <c r="F479" s="466">
        <f t="shared" si="17"/>
        <v>102.7</v>
      </c>
      <c r="G479" s="291">
        <v>109.2</v>
      </c>
      <c r="H479" s="279"/>
      <c r="I479" s="240"/>
      <c r="J479" s="930" t="s">
        <v>516</v>
      </c>
      <c r="K479" s="83">
        <v>120.2</v>
      </c>
      <c r="L479" s="270"/>
      <c r="M479"/>
      <c r="N479" s="81"/>
      <c r="O479" s="81"/>
      <c r="P479" s="81"/>
      <c r="Q479" s="81"/>
      <c r="R479" s="81"/>
      <c r="S479" s="81"/>
      <c r="T479" s="81"/>
      <c r="U479" s="81"/>
      <c r="V479" s="81"/>
    </row>
    <row r="480" spans="1:22" s="82" customFormat="1" ht="16.5" x14ac:dyDescent="0.35">
      <c r="A480" s="271">
        <v>43291</v>
      </c>
      <c r="B480" s="248" t="s">
        <v>514</v>
      </c>
      <c r="C480" s="280">
        <v>104.73</v>
      </c>
      <c r="D480" s="268"/>
      <c r="E480" s="288">
        <v>43280</v>
      </c>
      <c r="F480" s="466">
        <f t="shared" si="17"/>
        <v>102.7</v>
      </c>
      <c r="G480" s="291">
        <v>109.2</v>
      </c>
      <c r="H480" s="279"/>
      <c r="I480" s="240"/>
      <c r="J480" s="930" t="s">
        <v>517</v>
      </c>
      <c r="K480" s="83">
        <v>121</v>
      </c>
      <c r="L480" s="270"/>
      <c r="M480"/>
      <c r="N480" s="81"/>
      <c r="O480" s="81"/>
      <c r="P480" s="81"/>
      <c r="Q480" s="81"/>
      <c r="R480" s="81"/>
      <c r="S480" s="81"/>
      <c r="T480" s="81"/>
      <c r="U480" s="81"/>
      <c r="V480" s="81"/>
    </row>
    <row r="481" spans="1:22" s="82" customFormat="1" ht="16.5" x14ac:dyDescent="0.35">
      <c r="A481" s="271">
        <v>43293</v>
      </c>
      <c r="B481" s="248" t="s">
        <v>515</v>
      </c>
      <c r="C481" s="280">
        <v>105.03</v>
      </c>
      <c r="D481" s="268"/>
      <c r="E481" s="288">
        <v>43280</v>
      </c>
      <c r="F481" s="466">
        <f t="shared" si="17"/>
        <v>102.7</v>
      </c>
      <c r="G481" s="291">
        <v>109.2</v>
      </c>
      <c r="H481" s="279"/>
      <c r="I481" s="240"/>
      <c r="J481" s="930" t="s">
        <v>517</v>
      </c>
      <c r="K481" s="83">
        <v>121</v>
      </c>
      <c r="L481" s="270"/>
      <c r="M481"/>
      <c r="N481" s="81"/>
      <c r="O481" s="81"/>
      <c r="P481" s="81"/>
      <c r="Q481" s="81"/>
      <c r="R481" s="81"/>
      <c r="S481" s="81"/>
      <c r="T481" s="81"/>
      <c r="U481" s="81"/>
      <c r="V481" s="81"/>
    </row>
    <row r="482" spans="1:22" s="82" customFormat="1" ht="16.5" x14ac:dyDescent="0.35">
      <c r="A482" s="271">
        <v>43306</v>
      </c>
      <c r="B482" s="248" t="s">
        <v>518</v>
      </c>
      <c r="C482" s="280">
        <v>105.03</v>
      </c>
      <c r="D482" s="268"/>
      <c r="E482" s="288">
        <v>43306</v>
      </c>
      <c r="F482" s="466">
        <f t="shared" si="17"/>
        <v>103.2</v>
      </c>
      <c r="G482" s="291">
        <v>109.7</v>
      </c>
      <c r="H482" s="279"/>
      <c r="I482" s="240"/>
      <c r="J482" s="930" t="s">
        <v>519</v>
      </c>
      <c r="K482" s="83">
        <v>121</v>
      </c>
      <c r="L482" s="270"/>
      <c r="M482"/>
      <c r="N482" s="81"/>
      <c r="O482" s="81"/>
      <c r="P482" s="81"/>
      <c r="Q482" s="81"/>
      <c r="R482" s="81"/>
      <c r="S482" s="81"/>
      <c r="T482" s="81"/>
      <c r="U482" s="81"/>
      <c r="V482" s="81"/>
    </row>
    <row r="483" spans="1:22" s="82" customFormat="1" ht="16.5" x14ac:dyDescent="0.35">
      <c r="A483" s="271">
        <v>43326</v>
      </c>
      <c r="B483" s="248" t="s">
        <v>520</v>
      </c>
      <c r="C483" s="280">
        <v>105.99</v>
      </c>
      <c r="D483" s="268"/>
      <c r="E483" s="288">
        <v>43306</v>
      </c>
      <c r="F483" s="466">
        <f>ROUND(G483/1.0629,1)</f>
        <v>103.2</v>
      </c>
      <c r="G483" s="291">
        <v>109.7</v>
      </c>
      <c r="H483" s="279"/>
      <c r="I483" s="240"/>
      <c r="J483" s="930" t="s">
        <v>519</v>
      </c>
      <c r="K483" s="83">
        <v>121</v>
      </c>
      <c r="L483" s="270"/>
      <c r="M483"/>
      <c r="N483" s="81"/>
      <c r="O483" s="81"/>
      <c r="P483" s="81"/>
      <c r="Q483" s="81"/>
      <c r="R483" s="81"/>
      <c r="S483" s="81"/>
      <c r="T483" s="81"/>
      <c r="U483" s="81"/>
      <c r="V483" s="81"/>
    </row>
    <row r="484" spans="1:22" s="82" customFormat="1" ht="16.5" x14ac:dyDescent="0.35">
      <c r="A484" s="305">
        <v>43343</v>
      </c>
      <c r="B484" s="306" t="s">
        <v>669</v>
      </c>
      <c r="C484" s="193">
        <v>105.99</v>
      </c>
      <c r="D484" s="253"/>
      <c r="E484" s="289">
        <v>43343</v>
      </c>
      <c r="F484" s="290">
        <v>102.8</v>
      </c>
      <c r="G484" s="83">
        <v>109.3</v>
      </c>
      <c r="H484" s="107"/>
      <c r="I484" s="240"/>
      <c r="J484" s="272" t="s">
        <v>519</v>
      </c>
      <c r="K484" s="83">
        <v>121</v>
      </c>
      <c r="L484" s="944"/>
      <c r="M484"/>
      <c r="N484" s="81"/>
      <c r="O484" s="81"/>
      <c r="P484" s="81"/>
      <c r="Q484" s="81"/>
      <c r="R484" s="81"/>
      <c r="S484" s="81"/>
      <c r="T484" s="81"/>
      <c r="U484" s="81"/>
      <c r="V484" s="81"/>
    </row>
    <row r="485" spans="1:22" s="82" customFormat="1" ht="16.5" x14ac:dyDescent="0.35">
      <c r="A485" s="305">
        <v>43356</v>
      </c>
      <c r="B485" s="307" t="s">
        <v>525</v>
      </c>
      <c r="C485" s="200">
        <v>105.71</v>
      </c>
      <c r="D485" s="253"/>
      <c r="E485" s="288">
        <v>43343</v>
      </c>
      <c r="F485" s="291">
        <v>102.8</v>
      </c>
      <c r="G485" s="83">
        <v>109.3</v>
      </c>
      <c r="H485" s="107"/>
      <c r="I485" s="240"/>
      <c r="J485" s="272" t="s">
        <v>519</v>
      </c>
      <c r="K485" s="83">
        <v>121</v>
      </c>
      <c r="L485" s="944"/>
      <c r="M485"/>
      <c r="N485" s="81"/>
      <c r="O485" s="81"/>
      <c r="P485" s="81"/>
      <c r="Q485" s="81"/>
      <c r="R485" s="81"/>
      <c r="S485" s="81"/>
      <c r="T485" s="81"/>
      <c r="U485" s="81"/>
      <c r="V485" s="81"/>
    </row>
    <row r="486" spans="1:22" s="82" customFormat="1" ht="16.5" x14ac:dyDescent="0.35">
      <c r="A486" s="308"/>
      <c r="B486" s="309" t="s">
        <v>147</v>
      </c>
      <c r="C486" s="200"/>
      <c r="D486" s="310"/>
      <c r="E486" s="311"/>
      <c r="F486" s="312"/>
      <c r="G486" s="83"/>
      <c r="H486" s="313"/>
      <c r="I486" s="240"/>
      <c r="J486" s="272"/>
      <c r="K486" s="83"/>
      <c r="L486" s="944"/>
      <c r="M486"/>
      <c r="N486" s="81"/>
      <c r="O486" s="81"/>
      <c r="P486" s="81"/>
      <c r="Q486" s="81"/>
      <c r="R486" s="81"/>
      <c r="S486" s="81"/>
      <c r="T486" s="81"/>
      <c r="U486" s="81"/>
      <c r="V486" s="81"/>
    </row>
    <row r="487" spans="1:22" s="82" customFormat="1" ht="16.5" x14ac:dyDescent="0.35">
      <c r="A487" s="308"/>
      <c r="B487" s="309" t="s">
        <v>526</v>
      </c>
      <c r="C487" s="200"/>
      <c r="D487" s="310"/>
      <c r="E487" s="311"/>
      <c r="F487" s="312"/>
      <c r="G487" s="83"/>
      <c r="H487" s="313"/>
      <c r="I487" s="240"/>
      <c r="J487" s="272"/>
      <c r="K487" s="83"/>
      <c r="L487" s="944"/>
      <c r="M487"/>
      <c r="N487" s="81"/>
      <c r="O487" s="81"/>
      <c r="P487" s="81"/>
      <c r="Q487" s="81"/>
      <c r="R487" s="81"/>
      <c r="S487" s="81"/>
      <c r="T487" s="81"/>
      <c r="U487" s="81"/>
      <c r="V487" s="81"/>
    </row>
    <row r="488" spans="1:22" s="82" customFormat="1" ht="16.5" x14ac:dyDescent="0.35">
      <c r="A488" s="314">
        <v>43371</v>
      </c>
      <c r="B488" s="315" t="s">
        <v>525</v>
      </c>
      <c r="C488" s="316">
        <v>105.71</v>
      </c>
      <c r="D488" s="317"/>
      <c r="E488" s="318">
        <v>43371</v>
      </c>
      <c r="F488" s="319">
        <v>103.5</v>
      </c>
      <c r="G488" s="83">
        <v>110</v>
      </c>
      <c r="H488" s="320"/>
      <c r="I488" s="321"/>
      <c r="J488" s="322" t="s">
        <v>519</v>
      </c>
      <c r="K488" s="320">
        <v>121</v>
      </c>
      <c r="L488" s="944"/>
      <c r="M488"/>
      <c r="N488" s="81"/>
      <c r="O488" s="81"/>
      <c r="P488" s="81"/>
      <c r="Q488" s="81"/>
      <c r="R488" s="81"/>
      <c r="S488" s="81"/>
      <c r="T488" s="81"/>
      <c r="U488" s="81"/>
      <c r="V488" s="81"/>
    </row>
    <row r="489" spans="1:22" s="82" customFormat="1" ht="16.5" x14ac:dyDescent="0.35">
      <c r="A489" s="305">
        <v>43383</v>
      </c>
      <c r="B489" s="306" t="s">
        <v>525</v>
      </c>
      <c r="C489" s="193">
        <v>105.71</v>
      </c>
      <c r="D489" s="253"/>
      <c r="E489" s="288">
        <v>43371</v>
      </c>
      <c r="F489" s="291">
        <v>103.5</v>
      </c>
      <c r="G489" s="83">
        <v>110</v>
      </c>
      <c r="H489" s="313"/>
      <c r="I489" s="240"/>
      <c r="J489" s="269" t="s">
        <v>527</v>
      </c>
      <c r="K489" s="86">
        <v>122</v>
      </c>
      <c r="L489" s="944"/>
      <c r="M489"/>
      <c r="N489" s="81"/>
      <c r="O489" s="81"/>
      <c r="P489" s="81"/>
      <c r="Q489" s="81"/>
      <c r="R489" s="81"/>
      <c r="S489" s="81"/>
      <c r="T489" s="81"/>
      <c r="U489" s="81"/>
      <c r="V489" s="81"/>
    </row>
    <row r="490" spans="1:22" s="82" customFormat="1" ht="16.5" x14ac:dyDescent="0.35">
      <c r="A490" s="305">
        <v>43384</v>
      </c>
      <c r="B490" s="307" t="s">
        <v>528</v>
      </c>
      <c r="C490" s="200">
        <v>104.62</v>
      </c>
      <c r="D490" s="253"/>
      <c r="E490" s="288">
        <v>43371</v>
      </c>
      <c r="F490" s="291">
        <v>103.5</v>
      </c>
      <c r="G490" s="83">
        <v>110</v>
      </c>
      <c r="H490" s="313"/>
      <c r="I490" s="240"/>
      <c r="J490" s="272" t="s">
        <v>527</v>
      </c>
      <c r="K490" s="83">
        <v>122</v>
      </c>
      <c r="L490" s="944"/>
      <c r="M490"/>
      <c r="N490" s="81"/>
      <c r="O490" s="81"/>
      <c r="P490" s="81"/>
      <c r="Q490" s="81"/>
      <c r="R490" s="81"/>
      <c r="S490" s="81"/>
      <c r="T490" s="81"/>
      <c r="U490" s="81"/>
      <c r="V490" s="81"/>
    </row>
    <row r="491" spans="1:22" s="82" customFormat="1" ht="16.5" x14ac:dyDescent="0.35">
      <c r="A491" s="305"/>
      <c r="B491" s="185" t="s">
        <v>147</v>
      </c>
      <c r="C491" s="200"/>
      <c r="D491" s="253"/>
      <c r="E491" s="288"/>
      <c r="F491" s="291"/>
      <c r="G491" s="323"/>
      <c r="H491" s="279"/>
      <c r="I491" s="324"/>
      <c r="J491" s="272"/>
      <c r="K491" s="83"/>
      <c r="L491" s="944"/>
      <c r="M491"/>
      <c r="N491" s="81"/>
      <c r="O491" s="81"/>
      <c r="P491" s="81"/>
      <c r="Q491" s="81"/>
      <c r="R491" s="81"/>
      <c r="S491" s="81"/>
      <c r="T491" s="81"/>
      <c r="U491" s="81"/>
      <c r="V491" s="81"/>
    </row>
    <row r="492" spans="1:22" s="82" customFormat="1" ht="16.5" x14ac:dyDescent="0.35">
      <c r="A492" s="305"/>
      <c r="B492" s="185" t="s">
        <v>529</v>
      </c>
      <c r="C492" s="200"/>
      <c r="D492" s="253"/>
      <c r="E492" s="288"/>
      <c r="F492" s="291"/>
      <c r="G492" s="323"/>
      <c r="H492" s="279"/>
      <c r="I492" s="324"/>
      <c r="J492" s="272"/>
      <c r="K492" s="83"/>
      <c r="L492" s="944"/>
      <c r="M492"/>
      <c r="N492" s="81"/>
      <c r="O492" s="81"/>
      <c r="P492" s="81"/>
      <c r="Q492" s="81"/>
      <c r="R492" s="81"/>
      <c r="S492" s="81"/>
      <c r="T492" s="81"/>
      <c r="U492" s="81"/>
      <c r="V492" s="81"/>
    </row>
    <row r="493" spans="1:22" s="82" customFormat="1" ht="16.5" x14ac:dyDescent="0.35">
      <c r="A493" s="238">
        <v>43399</v>
      </c>
      <c r="B493" s="325" t="s">
        <v>528</v>
      </c>
      <c r="C493" s="325">
        <v>104.62</v>
      </c>
      <c r="D493" s="262"/>
      <c r="E493" s="238">
        <v>43399</v>
      </c>
      <c r="F493" s="945">
        <v>103.9</v>
      </c>
      <c r="G493" s="83">
        <v>110.4</v>
      </c>
      <c r="H493" s="326"/>
      <c r="I493" s="239"/>
      <c r="J493" s="263" t="s">
        <v>527</v>
      </c>
      <c r="K493" s="191">
        <v>122</v>
      </c>
      <c r="L493" s="944"/>
      <c r="M493"/>
      <c r="N493" s="81"/>
      <c r="O493" s="81"/>
      <c r="P493" s="81"/>
      <c r="Q493" s="81"/>
      <c r="R493" s="81"/>
      <c r="S493" s="81"/>
      <c r="T493" s="81"/>
      <c r="U493" s="81"/>
      <c r="V493" s="81"/>
    </row>
    <row r="494" spans="1:22" s="82" customFormat="1" ht="16.5" x14ac:dyDescent="0.35">
      <c r="A494" s="305">
        <v>43418</v>
      </c>
      <c r="B494" s="307" t="s">
        <v>530</v>
      </c>
      <c r="C494" s="200">
        <v>105.39</v>
      </c>
      <c r="D494" s="253"/>
      <c r="E494" s="288">
        <v>43399</v>
      </c>
      <c r="F494" s="291">
        <v>103.9</v>
      </c>
      <c r="G494" s="83">
        <f>ROUND(1.0629*103.9,1)</f>
        <v>110.4</v>
      </c>
      <c r="H494" s="279"/>
      <c r="I494" s="324"/>
      <c r="J494" s="930" t="s">
        <v>527</v>
      </c>
      <c r="K494" s="83">
        <v>122</v>
      </c>
      <c r="L494" s="944"/>
      <c r="M494"/>
      <c r="N494" s="81"/>
      <c r="O494" s="81"/>
      <c r="P494" s="81"/>
      <c r="Q494" s="81"/>
      <c r="R494" s="81"/>
      <c r="S494" s="81"/>
      <c r="T494" s="81"/>
      <c r="U494" s="81"/>
      <c r="V494" s="81"/>
    </row>
    <row r="495" spans="1:22" s="82" customFormat="1" ht="16.5" x14ac:dyDescent="0.35">
      <c r="A495" s="305">
        <v>43434</v>
      </c>
      <c r="B495" s="306" t="s">
        <v>530</v>
      </c>
      <c r="C495" s="193">
        <v>105.39</v>
      </c>
      <c r="D495" s="253"/>
      <c r="E495" s="271">
        <v>43434</v>
      </c>
      <c r="F495" s="290">
        <v>104.7</v>
      </c>
      <c r="G495" s="83">
        <f>ROUND(1.0629 *104.7,1)</f>
        <v>111.3</v>
      </c>
      <c r="H495" s="279"/>
      <c r="I495" s="324"/>
      <c r="J495" s="930" t="s">
        <v>527</v>
      </c>
      <c r="K495" s="83">
        <v>122</v>
      </c>
      <c r="L495" s="944"/>
      <c r="M495"/>
      <c r="N495" s="81"/>
      <c r="O495" s="81"/>
      <c r="P495" s="81"/>
      <c r="Q495" s="81"/>
      <c r="R495" s="81"/>
      <c r="S495" s="81"/>
      <c r="T495" s="81"/>
      <c r="U495" s="81"/>
      <c r="V495" s="81"/>
    </row>
    <row r="496" spans="1:22" s="82" customFormat="1" ht="16.5" x14ac:dyDescent="0.35">
      <c r="A496" s="305">
        <v>43447</v>
      </c>
      <c r="B496" s="307" t="s">
        <v>531</v>
      </c>
      <c r="C496" s="200">
        <v>104.14</v>
      </c>
      <c r="D496" s="253"/>
      <c r="E496" s="339">
        <v>43434</v>
      </c>
      <c r="F496" s="291">
        <v>104.7</v>
      </c>
      <c r="G496" s="83">
        <f>ROUND(1.0629 *104.7,1)</f>
        <v>111.3</v>
      </c>
      <c r="H496" s="279"/>
      <c r="I496" s="324"/>
      <c r="J496" s="930" t="s">
        <v>527</v>
      </c>
      <c r="K496" s="83">
        <v>122</v>
      </c>
      <c r="L496" s="944"/>
      <c r="M496"/>
      <c r="N496" s="81"/>
      <c r="O496" s="81"/>
      <c r="P496" s="81"/>
      <c r="Q496" s="81"/>
      <c r="R496" s="81"/>
      <c r="S496" s="81"/>
      <c r="T496" s="81"/>
      <c r="U496" s="81"/>
      <c r="V496" s="81"/>
    </row>
    <row r="497" spans="1:22" s="82" customFormat="1" ht="16.5" x14ac:dyDescent="0.35">
      <c r="A497" s="305">
        <v>43455</v>
      </c>
      <c r="B497" s="306" t="s">
        <v>531</v>
      </c>
      <c r="C497" s="193">
        <v>104.14</v>
      </c>
      <c r="D497" s="253"/>
      <c r="E497" s="271">
        <v>43455</v>
      </c>
      <c r="F497" s="290">
        <v>105.1</v>
      </c>
      <c r="G497" s="83">
        <f>ROUND(1.0629 *105.1,1)</f>
        <v>111.7</v>
      </c>
      <c r="H497" s="279"/>
      <c r="I497" s="324"/>
      <c r="J497" s="930" t="s">
        <v>527</v>
      </c>
      <c r="K497" s="83">
        <v>122</v>
      </c>
      <c r="L497" s="944"/>
      <c r="M497"/>
      <c r="N497" s="81"/>
      <c r="O497" s="81"/>
      <c r="P497" s="81"/>
      <c r="Q497" s="81"/>
      <c r="R497" s="81"/>
      <c r="S497" s="81"/>
      <c r="T497" s="81"/>
      <c r="U497" s="81"/>
      <c r="V497" s="81"/>
    </row>
    <row r="498" spans="1:22" s="82" customFormat="1" ht="16.5" x14ac:dyDescent="0.35">
      <c r="A498" s="305"/>
      <c r="B498" s="332" t="s">
        <v>147</v>
      </c>
      <c r="C498" s="200"/>
      <c r="D498" s="253"/>
      <c r="H498" s="279"/>
      <c r="I498" s="324"/>
      <c r="J498" s="930"/>
      <c r="K498" s="83"/>
      <c r="L498" s="944"/>
      <c r="M498"/>
      <c r="N498" s="81"/>
      <c r="O498" s="81"/>
      <c r="P498" s="81"/>
      <c r="Q498" s="81"/>
      <c r="R498" s="81"/>
      <c r="S498" s="81"/>
      <c r="T498" s="81"/>
      <c r="U498" s="81"/>
      <c r="V498" s="81"/>
    </row>
    <row r="499" spans="1:22" s="82" customFormat="1" ht="16.5" x14ac:dyDescent="0.35">
      <c r="A499" s="305"/>
      <c r="B499" s="332" t="s">
        <v>532</v>
      </c>
      <c r="C499" s="200"/>
      <c r="D499" s="253"/>
      <c r="H499" s="279"/>
      <c r="I499" s="324"/>
      <c r="J499" s="930"/>
      <c r="K499" s="83"/>
      <c r="L499" s="944"/>
      <c r="M499"/>
      <c r="N499" s="81"/>
      <c r="O499" s="81"/>
      <c r="P499" s="81"/>
      <c r="Q499" s="81"/>
      <c r="R499" s="81"/>
      <c r="S499" s="81"/>
      <c r="T499" s="81"/>
      <c r="U499" s="81"/>
      <c r="V499" s="81"/>
    </row>
    <row r="500" spans="1:22" s="82" customFormat="1" ht="16.5" x14ac:dyDescent="0.35">
      <c r="A500" s="333">
        <v>43455</v>
      </c>
      <c r="B500" s="334" t="s">
        <v>531</v>
      </c>
      <c r="C500" s="335">
        <v>104.14</v>
      </c>
      <c r="D500" s="253"/>
      <c r="E500" s="338">
        <v>43455</v>
      </c>
      <c r="F500" s="946">
        <v>105.1</v>
      </c>
      <c r="G500" s="83">
        <f>ROUND(1.0629 *105.1,1)</f>
        <v>111.7</v>
      </c>
      <c r="H500" s="279"/>
      <c r="I500" s="324"/>
      <c r="J500" s="947" t="s">
        <v>527</v>
      </c>
      <c r="K500" s="340">
        <v>122</v>
      </c>
      <c r="L500" s="944"/>
      <c r="M500"/>
      <c r="N500" s="81"/>
      <c r="O500" s="81"/>
      <c r="P500" s="81"/>
      <c r="Q500" s="81"/>
      <c r="R500" s="81"/>
      <c r="S500" s="81"/>
      <c r="T500" s="81"/>
      <c r="U500" s="81"/>
      <c r="V500" s="81"/>
    </row>
    <row r="501" spans="1:22" s="82" customFormat="1" ht="16.5" x14ac:dyDescent="0.35">
      <c r="A501" s="305">
        <v>43475</v>
      </c>
      <c r="B501" s="306" t="s">
        <v>531</v>
      </c>
      <c r="C501" s="193">
        <v>104.14</v>
      </c>
      <c r="D501" s="253"/>
      <c r="E501" s="339">
        <v>43455</v>
      </c>
      <c r="F501" s="291">
        <v>105.1</v>
      </c>
      <c r="G501" s="83">
        <f>ROUND(1.0629 *105.1,1)</f>
        <v>111.7</v>
      </c>
      <c r="H501" s="279"/>
      <c r="I501" s="324"/>
      <c r="J501" s="929" t="s">
        <v>539</v>
      </c>
      <c r="K501" s="86">
        <v>122.7</v>
      </c>
      <c r="L501" s="944"/>
      <c r="M501"/>
      <c r="N501" s="81"/>
      <c r="O501" s="81"/>
      <c r="P501" s="81"/>
      <c r="Q501" s="81"/>
      <c r="R501" s="81"/>
      <c r="S501" s="81"/>
      <c r="T501" s="81"/>
      <c r="U501" s="81"/>
      <c r="V501" s="81"/>
    </row>
    <row r="502" spans="1:22" s="82" customFormat="1" ht="16.5" x14ac:dyDescent="0.35">
      <c r="A502" s="305">
        <v>43480</v>
      </c>
      <c r="B502" s="336" t="s">
        <v>533</v>
      </c>
      <c r="C502" s="200">
        <v>104.2</v>
      </c>
      <c r="D502" s="253"/>
      <c r="E502" s="339">
        <v>43455</v>
      </c>
      <c r="F502" s="291">
        <v>105.1</v>
      </c>
      <c r="G502" s="83">
        <f>ROUND(1.0629 *105.1,1)</f>
        <v>111.7</v>
      </c>
      <c r="H502" s="279"/>
      <c r="I502" s="324"/>
      <c r="J502" s="930" t="s">
        <v>539</v>
      </c>
      <c r="K502" s="83">
        <v>122.7</v>
      </c>
      <c r="L502" s="944"/>
      <c r="M502"/>
      <c r="N502" s="81"/>
      <c r="O502" s="81"/>
      <c r="P502" s="81"/>
      <c r="Q502" s="81"/>
      <c r="R502" s="81"/>
      <c r="S502" s="81"/>
      <c r="T502" s="81"/>
      <c r="U502" s="81"/>
      <c r="V502" s="81"/>
    </row>
    <row r="503" spans="1:22" s="82" customFormat="1" ht="16.5" x14ac:dyDescent="0.35">
      <c r="A503" s="305">
        <v>43495</v>
      </c>
      <c r="B503" s="337" t="s">
        <v>533</v>
      </c>
      <c r="C503" s="193">
        <v>104.2</v>
      </c>
      <c r="D503" s="253"/>
      <c r="E503" s="271">
        <v>43495</v>
      </c>
      <c r="F503" s="290">
        <v>105.6</v>
      </c>
      <c r="G503" s="83">
        <f>ROUND(1.0629 *105.6,1)</f>
        <v>112.2</v>
      </c>
      <c r="H503" s="279"/>
      <c r="I503" s="324"/>
      <c r="J503" s="930" t="s">
        <v>539</v>
      </c>
      <c r="K503" s="83">
        <v>122.7</v>
      </c>
      <c r="L503" s="944"/>
      <c r="M503"/>
      <c r="N503" s="81"/>
      <c r="O503" s="81"/>
      <c r="P503" s="81"/>
      <c r="Q503" s="81"/>
      <c r="R503" s="81"/>
      <c r="S503" s="81"/>
      <c r="T503" s="81"/>
      <c r="U503" s="81"/>
      <c r="V503" s="81"/>
    </row>
    <row r="504" spans="1:22" s="82" customFormat="1" ht="16.5" x14ac:dyDescent="0.35">
      <c r="A504" s="305">
        <v>43517</v>
      </c>
      <c r="B504" s="336" t="s">
        <v>534</v>
      </c>
      <c r="C504" s="200">
        <v>103.4</v>
      </c>
      <c r="D504" s="253"/>
      <c r="E504" s="339">
        <v>43495</v>
      </c>
      <c r="F504" s="291">
        <v>105.6</v>
      </c>
      <c r="G504" s="83">
        <f>ROUND(1.0629 *105.6,1)</f>
        <v>112.2</v>
      </c>
      <c r="H504" s="279"/>
      <c r="I504" s="324"/>
      <c r="J504" s="930" t="s">
        <v>539</v>
      </c>
      <c r="K504" s="83">
        <v>122.7</v>
      </c>
      <c r="L504" s="944"/>
      <c r="M504"/>
      <c r="N504" s="81"/>
      <c r="O504" s="81"/>
      <c r="P504" s="81"/>
      <c r="Q504" s="81"/>
      <c r="R504" s="81"/>
      <c r="S504" s="81"/>
      <c r="T504" s="81"/>
      <c r="U504" s="81"/>
      <c r="V504" s="81"/>
    </row>
    <row r="505" spans="1:22" s="82" customFormat="1" ht="16.5" x14ac:dyDescent="0.35">
      <c r="A505" s="305">
        <v>43524</v>
      </c>
      <c r="B505" s="337" t="s">
        <v>534</v>
      </c>
      <c r="C505" s="193">
        <v>103.4</v>
      </c>
      <c r="D505" s="253"/>
      <c r="E505" s="271">
        <v>43524</v>
      </c>
      <c r="F505" s="290">
        <v>105.9</v>
      </c>
      <c r="G505" s="83">
        <f>ROUND(1.0629 *105.9,1)</f>
        <v>112.6</v>
      </c>
      <c r="H505" s="279"/>
      <c r="I505" s="324"/>
      <c r="J505" s="930" t="s">
        <v>539</v>
      </c>
      <c r="K505" s="83">
        <v>122.7</v>
      </c>
      <c r="L505" s="944"/>
      <c r="M505"/>
      <c r="N505" s="81"/>
      <c r="O505" s="81"/>
      <c r="P505" s="81"/>
      <c r="Q505" s="81"/>
      <c r="R505" s="81"/>
      <c r="S505" s="81"/>
      <c r="T505" s="81"/>
      <c r="U505" s="81"/>
      <c r="V505" s="81"/>
    </row>
    <row r="506" spans="1:22" s="82" customFormat="1" ht="16.5" x14ac:dyDescent="0.35">
      <c r="A506" s="305">
        <v>43538</v>
      </c>
      <c r="B506" s="336" t="s">
        <v>535</v>
      </c>
      <c r="C506" s="200">
        <v>103.97</v>
      </c>
      <c r="D506" s="253"/>
      <c r="E506" s="339">
        <v>43524</v>
      </c>
      <c r="F506" s="291">
        <v>105.9</v>
      </c>
      <c r="G506" s="83">
        <f>ROUND(1.0629 *105.9,1)</f>
        <v>112.6</v>
      </c>
      <c r="H506" s="279"/>
      <c r="I506" s="324"/>
      <c r="J506" s="930" t="s">
        <v>539</v>
      </c>
      <c r="K506" s="83">
        <v>122.7</v>
      </c>
      <c r="L506" s="944"/>
      <c r="M506"/>
      <c r="N506" s="81"/>
      <c r="O506" s="81"/>
      <c r="P506" s="81"/>
      <c r="Q506" s="81"/>
      <c r="R506" s="81"/>
      <c r="S506" s="81"/>
      <c r="T506" s="81"/>
      <c r="U506" s="81"/>
      <c r="V506" s="81"/>
    </row>
    <row r="507" spans="1:22" s="82" customFormat="1" ht="16.5" x14ac:dyDescent="0.35">
      <c r="A507" s="305">
        <v>43551</v>
      </c>
      <c r="B507" s="337" t="s">
        <v>535</v>
      </c>
      <c r="C507" s="193">
        <v>103.97</v>
      </c>
      <c r="D507" s="253"/>
      <c r="E507" s="271">
        <v>43551</v>
      </c>
      <c r="F507" s="290">
        <v>105.7</v>
      </c>
      <c r="G507" s="83">
        <f>ROUND(1.0629 *105.7,1)</f>
        <v>112.3</v>
      </c>
      <c r="H507" s="279"/>
      <c r="I507" s="324"/>
      <c r="J507" s="930" t="s">
        <v>539</v>
      </c>
      <c r="K507" s="83">
        <v>122.7</v>
      </c>
      <c r="L507" s="944"/>
      <c r="M507"/>
      <c r="N507" s="81"/>
      <c r="O507" s="81"/>
      <c r="P507" s="81"/>
      <c r="Q507" s="81"/>
      <c r="R507" s="81"/>
      <c r="S507" s="81"/>
      <c r="T507" s="81"/>
      <c r="U507" s="81"/>
      <c r="V507" s="81"/>
    </row>
    <row r="508" spans="1:22" s="82" customFormat="1" ht="16.5" x14ac:dyDescent="0.35">
      <c r="A508" s="305">
        <v>43565</v>
      </c>
      <c r="B508" s="337" t="s">
        <v>535</v>
      </c>
      <c r="C508" s="193">
        <v>103.97</v>
      </c>
      <c r="D508" s="253"/>
      <c r="E508" s="339">
        <v>43551</v>
      </c>
      <c r="F508" s="291">
        <v>105.7</v>
      </c>
      <c r="G508" s="83">
        <f>ROUND(1.0629 *105.7,1)</f>
        <v>112.3</v>
      </c>
      <c r="H508" s="279"/>
      <c r="I508" s="324"/>
      <c r="J508" s="929" t="s">
        <v>540</v>
      </c>
      <c r="K508" s="86">
        <v>123.7</v>
      </c>
      <c r="L508" s="944"/>
      <c r="M508"/>
      <c r="N508" s="81"/>
      <c r="O508" s="81"/>
      <c r="P508" s="81"/>
      <c r="Q508" s="81"/>
      <c r="R508" s="81"/>
      <c r="S508" s="81"/>
      <c r="T508" s="81"/>
      <c r="U508" s="81"/>
      <c r="V508" s="81"/>
    </row>
    <row r="509" spans="1:22" s="82" customFormat="1" ht="16.5" x14ac:dyDescent="0.35">
      <c r="A509" s="305">
        <v>43566</v>
      </c>
      <c r="B509" s="336" t="s">
        <v>536</v>
      </c>
      <c r="C509" s="200">
        <v>104.37</v>
      </c>
      <c r="D509" s="253"/>
      <c r="E509" s="339">
        <v>43551</v>
      </c>
      <c r="F509" s="291">
        <v>105.7</v>
      </c>
      <c r="G509" s="83">
        <f>ROUND(1.0629 *105.7,1)</f>
        <v>112.3</v>
      </c>
      <c r="H509" s="279"/>
      <c r="I509" s="324"/>
      <c r="J509" s="930" t="s">
        <v>540</v>
      </c>
      <c r="K509" s="83">
        <v>123.7</v>
      </c>
      <c r="L509" s="944"/>
      <c r="M509"/>
      <c r="N509" s="81"/>
      <c r="O509" s="81"/>
      <c r="P509" s="81"/>
      <c r="Q509" s="81"/>
      <c r="R509" s="81"/>
      <c r="S509" s="81"/>
      <c r="T509" s="81"/>
      <c r="U509" s="81"/>
      <c r="V509" s="81"/>
    </row>
    <row r="510" spans="1:22" s="82" customFormat="1" ht="16.5" x14ac:dyDescent="0.35">
      <c r="A510" s="305">
        <v>43585</v>
      </c>
      <c r="B510" s="337" t="s">
        <v>536</v>
      </c>
      <c r="C510" s="193">
        <v>104.37</v>
      </c>
      <c r="D510" s="253"/>
      <c r="E510" s="271">
        <v>43585</v>
      </c>
      <c r="F510" s="290">
        <v>104.6</v>
      </c>
      <c r="G510" s="83">
        <f>ROUND(1.0629 *104.6,1)</f>
        <v>111.2</v>
      </c>
      <c r="H510" s="279"/>
      <c r="I510" s="324"/>
      <c r="J510" s="930" t="s">
        <v>540</v>
      </c>
      <c r="K510" s="83">
        <v>123.7</v>
      </c>
      <c r="L510" s="944"/>
      <c r="M510"/>
      <c r="N510" s="81"/>
      <c r="O510" s="81"/>
      <c r="P510" s="81"/>
      <c r="Q510" s="81"/>
      <c r="R510" s="81"/>
      <c r="S510" s="81"/>
      <c r="T510" s="81"/>
      <c r="U510" s="81"/>
      <c r="V510" s="81"/>
    </row>
    <row r="511" spans="1:22" s="82" customFormat="1" ht="16.5" x14ac:dyDescent="0.35">
      <c r="A511" s="305">
        <v>43600</v>
      </c>
      <c r="B511" s="336" t="s">
        <v>537</v>
      </c>
      <c r="C511" s="200">
        <v>105.56</v>
      </c>
      <c r="D511" s="253"/>
      <c r="E511" s="339">
        <v>43585</v>
      </c>
      <c r="F511" s="291">
        <v>104.6</v>
      </c>
      <c r="G511" s="83">
        <f>ROUND(1.0629 *104.6,1)</f>
        <v>111.2</v>
      </c>
      <c r="H511" s="279"/>
      <c r="I511" s="324"/>
      <c r="J511" s="930" t="s">
        <v>540</v>
      </c>
      <c r="K511" s="83">
        <v>123.7</v>
      </c>
      <c r="L511" s="944"/>
      <c r="M511"/>
      <c r="N511" s="81"/>
      <c r="O511" s="81"/>
      <c r="P511" s="81"/>
      <c r="Q511" s="81"/>
      <c r="R511" s="81"/>
      <c r="S511" s="81"/>
      <c r="T511" s="81"/>
      <c r="U511" s="81"/>
      <c r="V511" s="81"/>
    </row>
    <row r="512" spans="1:22" s="82" customFormat="1" ht="16.5" x14ac:dyDescent="0.35">
      <c r="A512" s="305">
        <v>43614</v>
      </c>
      <c r="B512" s="337" t="s">
        <v>537</v>
      </c>
      <c r="C512" s="193">
        <v>105.56</v>
      </c>
      <c r="D512" s="253"/>
      <c r="E512" s="271">
        <v>43614</v>
      </c>
      <c r="F512" s="290">
        <v>104.8</v>
      </c>
      <c r="G512" s="83">
        <f>ROUND(1.0629 *104.8,1)</f>
        <v>111.4</v>
      </c>
      <c r="H512" s="279"/>
      <c r="I512" s="324"/>
      <c r="J512" s="930" t="s">
        <v>540</v>
      </c>
      <c r="K512" s="83">
        <v>123.7</v>
      </c>
      <c r="L512" s="944"/>
      <c r="M512"/>
      <c r="N512" s="81"/>
      <c r="O512" s="81"/>
      <c r="P512" s="81"/>
      <c r="Q512" s="81"/>
      <c r="R512" s="81"/>
      <c r="S512" s="81"/>
      <c r="T512" s="81"/>
      <c r="U512" s="81"/>
      <c r="V512" s="81"/>
    </row>
    <row r="513" spans="1:22" s="82" customFormat="1" ht="16.5" x14ac:dyDescent="0.35">
      <c r="A513" s="305">
        <v>43630</v>
      </c>
      <c r="B513" s="336" t="s">
        <v>538</v>
      </c>
      <c r="C513" s="200">
        <v>105.33</v>
      </c>
      <c r="D513" s="253"/>
      <c r="E513" s="339">
        <v>43614</v>
      </c>
      <c r="F513" s="291">
        <v>104.8</v>
      </c>
      <c r="G513" s="83">
        <f>ROUND(1.0629 *104.8,1)</f>
        <v>111.4</v>
      </c>
      <c r="H513" s="279"/>
      <c r="I513" s="324"/>
      <c r="J513" s="930" t="s">
        <v>540</v>
      </c>
      <c r="K513" s="83">
        <v>123.7</v>
      </c>
      <c r="L513" s="944"/>
      <c r="M513"/>
      <c r="N513" s="81"/>
      <c r="O513" s="81"/>
      <c r="P513" s="81"/>
      <c r="Q513" s="81"/>
      <c r="R513" s="81"/>
      <c r="S513" s="81"/>
      <c r="T513" s="81"/>
      <c r="U513" s="81"/>
      <c r="V513" s="81"/>
    </row>
    <row r="514" spans="1:22" s="82" customFormat="1" ht="16.5" x14ac:dyDescent="0.35">
      <c r="A514" s="305">
        <v>43630</v>
      </c>
      <c r="B514" s="337" t="s">
        <v>538</v>
      </c>
      <c r="C514" s="193">
        <v>105.33</v>
      </c>
      <c r="D514" s="253"/>
      <c r="E514" s="339">
        <v>43614</v>
      </c>
      <c r="F514" s="291">
        <v>104.8</v>
      </c>
      <c r="G514" s="83">
        <f>ROUND(1.0629 *104.8,1)</f>
        <v>111.4</v>
      </c>
      <c r="H514" s="279"/>
      <c r="I514" s="324"/>
      <c r="J514" s="930" t="s">
        <v>540</v>
      </c>
      <c r="K514" s="83">
        <v>123.7</v>
      </c>
      <c r="L514" s="944"/>
      <c r="M514"/>
      <c r="N514" s="81"/>
      <c r="O514" s="81"/>
      <c r="P514" s="81"/>
      <c r="Q514" s="81"/>
      <c r="R514" s="81"/>
      <c r="S514" s="81"/>
      <c r="T514" s="81"/>
      <c r="U514" s="81"/>
      <c r="V514" s="81"/>
    </row>
    <row r="515" spans="1:22" s="82" customFormat="1" ht="16.5" x14ac:dyDescent="0.35">
      <c r="A515" s="305">
        <v>43644</v>
      </c>
      <c r="B515" s="337" t="s">
        <v>538</v>
      </c>
      <c r="C515" s="193">
        <v>105.33</v>
      </c>
      <c r="D515" s="253"/>
      <c r="E515" s="271">
        <v>43644</v>
      </c>
      <c r="F515" s="290">
        <v>105.1</v>
      </c>
      <c r="G515" s="83">
        <f>ROUND(1.0629 *105.1,1)</f>
        <v>111.7</v>
      </c>
      <c r="H515" s="279"/>
      <c r="I515" s="324"/>
      <c r="J515" s="930" t="s">
        <v>540</v>
      </c>
      <c r="K515" s="83">
        <v>123.7</v>
      </c>
      <c r="L515" s="944"/>
      <c r="M515"/>
      <c r="N515" s="81"/>
      <c r="O515" s="81"/>
      <c r="P515" s="81"/>
      <c r="Q515" s="81"/>
      <c r="R515" s="81"/>
      <c r="S515" s="81"/>
      <c r="T515" s="81"/>
      <c r="U515" s="81"/>
      <c r="V515" s="81"/>
    </row>
    <row r="516" spans="1:22" s="82" customFormat="1" ht="16.5" x14ac:dyDescent="0.35">
      <c r="A516" s="305">
        <v>43656</v>
      </c>
      <c r="B516" s="337" t="s">
        <v>538</v>
      </c>
      <c r="C516" s="193">
        <v>105.33</v>
      </c>
      <c r="D516" s="253"/>
      <c r="E516" s="339">
        <v>43644</v>
      </c>
      <c r="F516" s="291">
        <v>105.1</v>
      </c>
      <c r="G516" s="83">
        <f>ROUND(1.0629 *105.1,1)</f>
        <v>111.7</v>
      </c>
      <c r="H516" s="279"/>
      <c r="I516" s="324"/>
      <c r="J516" s="929" t="s">
        <v>519</v>
      </c>
      <c r="K516" s="86">
        <v>124.6</v>
      </c>
      <c r="L516" s="944"/>
      <c r="M516"/>
      <c r="N516" s="81"/>
      <c r="O516" s="81"/>
      <c r="P516" s="81"/>
      <c r="Q516" s="81"/>
      <c r="R516" s="81"/>
      <c r="S516" s="81"/>
      <c r="T516" s="81"/>
      <c r="U516" s="81"/>
      <c r="V516" s="81"/>
    </row>
    <row r="517" spans="1:22" s="82" customFormat="1" ht="16.5" x14ac:dyDescent="0.35">
      <c r="A517" s="305">
        <v>43657</v>
      </c>
      <c r="B517" s="336" t="s">
        <v>541</v>
      </c>
      <c r="C517" s="200">
        <v>105.59</v>
      </c>
      <c r="D517" s="253"/>
      <c r="E517" s="339">
        <v>43644</v>
      </c>
      <c r="F517" s="291">
        <v>105.1</v>
      </c>
      <c r="G517" s="83">
        <f>ROUND(1.0629 *105.1,1)</f>
        <v>111.7</v>
      </c>
      <c r="H517" s="279"/>
      <c r="I517" s="324"/>
      <c r="J517" s="930" t="s">
        <v>519</v>
      </c>
      <c r="K517" s="83">
        <v>124.6</v>
      </c>
      <c r="L517" s="944"/>
      <c r="M517"/>
      <c r="N517" s="81"/>
      <c r="O517" s="81"/>
      <c r="P517" s="81"/>
      <c r="Q517" s="81"/>
      <c r="R517" s="81"/>
      <c r="S517" s="81"/>
      <c r="T517" s="81"/>
      <c r="U517" s="81"/>
      <c r="V517" s="81"/>
    </row>
    <row r="518" spans="1:22" s="82" customFormat="1" ht="16.5" x14ac:dyDescent="0.35">
      <c r="A518" s="305">
        <v>43672</v>
      </c>
      <c r="B518" s="337" t="s">
        <v>541</v>
      </c>
      <c r="C518" s="193">
        <v>105.59</v>
      </c>
      <c r="D518" s="253"/>
      <c r="E518" s="271">
        <v>43672</v>
      </c>
      <c r="F518" s="290">
        <v>105</v>
      </c>
      <c r="G518" s="83">
        <f>ROUND(1.0629 *105,1)</f>
        <v>111.6</v>
      </c>
      <c r="H518" s="279"/>
      <c r="I518" s="324"/>
      <c r="J518" s="930" t="s">
        <v>519</v>
      </c>
      <c r="K518" s="83">
        <v>124.6</v>
      </c>
      <c r="L518" s="944"/>
      <c r="M518"/>
      <c r="N518" s="81"/>
      <c r="O518" s="81"/>
      <c r="P518" s="81"/>
      <c r="Q518" s="81"/>
      <c r="R518" s="81"/>
      <c r="S518" s="81"/>
      <c r="T518" s="81"/>
      <c r="U518" s="81"/>
      <c r="V518" s="81"/>
    </row>
    <row r="519" spans="1:22" s="82" customFormat="1" ht="16.5" x14ac:dyDescent="0.35">
      <c r="A519" s="305">
        <v>43691</v>
      </c>
      <c r="B519" s="336" t="s">
        <v>542</v>
      </c>
      <c r="C519" s="200">
        <v>106.35</v>
      </c>
      <c r="D519" s="253"/>
      <c r="E519" s="339">
        <v>43672</v>
      </c>
      <c r="F519" s="291">
        <v>105</v>
      </c>
      <c r="G519" s="83">
        <f>ROUND(1.0629 *105,1)</f>
        <v>111.6</v>
      </c>
      <c r="H519" s="279"/>
      <c r="I519" s="324"/>
      <c r="J519" s="930" t="s">
        <v>519</v>
      </c>
      <c r="K519" s="83">
        <v>124.6</v>
      </c>
      <c r="L519" s="944"/>
      <c r="M519"/>
      <c r="N519" s="81"/>
      <c r="O519" s="81"/>
      <c r="P519" s="81"/>
      <c r="Q519" s="81"/>
      <c r="R519" s="81"/>
      <c r="S519" s="81"/>
      <c r="T519" s="81"/>
      <c r="U519" s="81"/>
      <c r="V519" s="81"/>
    </row>
    <row r="520" spans="1:22" s="82" customFormat="1" ht="16.5" x14ac:dyDescent="0.35">
      <c r="A520" s="305">
        <v>43707</v>
      </c>
      <c r="B520" s="337" t="s">
        <v>542</v>
      </c>
      <c r="C520" s="193">
        <v>106.35</v>
      </c>
      <c r="D520" s="253"/>
      <c r="E520" s="271">
        <v>43707</v>
      </c>
      <c r="F520" s="290">
        <v>104.9</v>
      </c>
      <c r="G520" s="83">
        <f>ROUND(1.0629 *104.9,1)</f>
        <v>111.5</v>
      </c>
      <c r="H520" s="279"/>
      <c r="I520" s="324"/>
      <c r="J520" s="930" t="s">
        <v>519</v>
      </c>
      <c r="K520" s="83">
        <v>124.6</v>
      </c>
      <c r="L520" s="944"/>
      <c r="M520"/>
      <c r="N520" s="81"/>
      <c r="O520" s="81"/>
      <c r="P520" s="81"/>
      <c r="Q520" s="81"/>
      <c r="R520" s="81"/>
      <c r="S520" s="81"/>
      <c r="T520" s="81"/>
      <c r="U520" s="81"/>
      <c r="V520" s="81"/>
    </row>
    <row r="521" spans="1:22" s="82" customFormat="1" ht="16.5" x14ac:dyDescent="0.35">
      <c r="A521" s="305">
        <v>43720</v>
      </c>
      <c r="B521" s="336" t="s">
        <v>543</v>
      </c>
      <c r="C521" s="200">
        <v>106.09</v>
      </c>
      <c r="D521" s="253"/>
      <c r="E521" s="339">
        <v>43707</v>
      </c>
      <c r="F521" s="291">
        <v>104.9</v>
      </c>
      <c r="G521" s="83">
        <f>ROUND(1.0629 *104.9,1)</f>
        <v>111.5</v>
      </c>
      <c r="H521" s="279"/>
      <c r="I521" s="324"/>
      <c r="J521" s="930" t="s">
        <v>519</v>
      </c>
      <c r="K521" s="83">
        <v>124.6</v>
      </c>
      <c r="L521" s="944"/>
      <c r="M521"/>
      <c r="N521" s="81"/>
      <c r="O521" s="81"/>
      <c r="P521" s="81"/>
      <c r="Q521" s="81"/>
      <c r="R521" s="81"/>
      <c r="S521" s="81"/>
      <c r="T521" s="81"/>
      <c r="U521" s="81"/>
      <c r="V521" s="81"/>
    </row>
    <row r="522" spans="1:22" s="82" customFormat="1" ht="16.5" x14ac:dyDescent="0.35">
      <c r="A522" s="305"/>
      <c r="B522" s="309" t="s">
        <v>147</v>
      </c>
      <c r="C522" s="200"/>
      <c r="D522" s="253"/>
      <c r="E522" s="339"/>
      <c r="F522" s="291"/>
      <c r="G522" s="83"/>
      <c r="H522" s="279"/>
      <c r="I522" s="324"/>
      <c r="J522" s="930"/>
      <c r="K522" s="83"/>
      <c r="L522" s="944"/>
      <c r="M522"/>
      <c r="N522" s="81"/>
      <c r="O522" s="81"/>
      <c r="P522" s="81"/>
      <c r="Q522" s="81"/>
      <c r="R522" s="81"/>
      <c r="S522" s="81"/>
      <c r="T522" s="81"/>
      <c r="U522" s="81"/>
      <c r="V522" s="81"/>
    </row>
    <row r="523" spans="1:22" s="82" customFormat="1" ht="16.5" x14ac:dyDescent="0.35">
      <c r="A523" s="305"/>
      <c r="B523" s="309" t="s">
        <v>545</v>
      </c>
      <c r="C523" s="200"/>
      <c r="D523" s="253"/>
      <c r="E523" s="339"/>
      <c r="F523" s="291"/>
      <c r="G523" s="83"/>
      <c r="H523" s="279"/>
      <c r="I523" s="324"/>
      <c r="J523" s="930"/>
      <c r="K523" s="83"/>
      <c r="L523" s="944"/>
      <c r="M523"/>
      <c r="N523" s="81"/>
      <c r="O523" s="81"/>
      <c r="P523" s="81"/>
      <c r="Q523" s="81"/>
      <c r="R523" s="81"/>
      <c r="S523" s="81"/>
      <c r="T523" s="81"/>
      <c r="U523" s="81"/>
      <c r="V523" s="81"/>
    </row>
    <row r="524" spans="1:22" s="82" customFormat="1" ht="16.5" x14ac:dyDescent="0.35">
      <c r="A524" s="314">
        <v>43735</v>
      </c>
      <c r="B524" s="342" t="s">
        <v>543</v>
      </c>
      <c r="C524" s="316">
        <v>106.09</v>
      </c>
      <c r="D524" s="317"/>
      <c r="E524" s="948">
        <v>43735</v>
      </c>
      <c r="F524" s="319">
        <v>104.4</v>
      </c>
      <c r="G524" s="83">
        <f>ROUND(1.0629 *104.4,1)</f>
        <v>111</v>
      </c>
      <c r="H524" s="343"/>
      <c r="I524" s="344"/>
      <c r="J524" s="949" t="s">
        <v>519</v>
      </c>
      <c r="K524" s="320">
        <v>124.6</v>
      </c>
      <c r="L524" s="944"/>
      <c r="M524"/>
      <c r="N524" s="81"/>
      <c r="O524" s="81"/>
      <c r="P524" s="81"/>
      <c r="Q524" s="81"/>
      <c r="R524" s="81"/>
      <c r="S524" s="81"/>
      <c r="T524" s="81"/>
      <c r="U524" s="81"/>
      <c r="V524" s="81"/>
    </row>
    <row r="525" spans="1:22" s="82" customFormat="1" ht="16.5" x14ac:dyDescent="0.35">
      <c r="A525" s="345">
        <v>43748</v>
      </c>
      <c r="B525" s="337" t="s">
        <v>543</v>
      </c>
      <c r="C525" s="193">
        <v>106.09</v>
      </c>
      <c r="D525" s="310"/>
      <c r="E525" s="100">
        <v>43735</v>
      </c>
      <c r="F525" s="346">
        <v>104.4</v>
      </c>
      <c r="G525" s="83">
        <f>ROUND(1.0629 *104.4,1)</f>
        <v>111</v>
      </c>
      <c r="H525" s="323"/>
      <c r="I525" s="324"/>
      <c r="J525" s="347" t="s">
        <v>544</v>
      </c>
      <c r="K525" s="84">
        <v>125.3</v>
      </c>
      <c r="L525" s="944"/>
      <c r="M525"/>
      <c r="N525" s="81"/>
      <c r="O525" s="81"/>
      <c r="P525" s="81"/>
      <c r="Q525" s="81"/>
      <c r="R525" s="81"/>
      <c r="S525" s="81"/>
      <c r="T525" s="81"/>
      <c r="U525" s="81"/>
      <c r="V525" s="81"/>
    </row>
    <row r="526" spans="1:22" s="82" customFormat="1" ht="16.5" x14ac:dyDescent="0.35">
      <c r="A526" s="345">
        <v>43753</v>
      </c>
      <c r="B526" s="337" t="s">
        <v>546</v>
      </c>
      <c r="C526" s="193">
        <v>105.09</v>
      </c>
      <c r="D526" s="310"/>
      <c r="E526" s="100">
        <v>43735</v>
      </c>
      <c r="F526" s="346">
        <v>104.4</v>
      </c>
      <c r="G526" s="83">
        <f>ROUND(1.0629 *104.4,1)</f>
        <v>111</v>
      </c>
      <c r="H526" s="323"/>
      <c r="I526" s="324"/>
      <c r="J526" s="347" t="s">
        <v>544</v>
      </c>
      <c r="K526" s="84">
        <v>125.3</v>
      </c>
      <c r="L526" s="944"/>
      <c r="M526"/>
      <c r="N526" s="81"/>
      <c r="O526" s="81"/>
      <c r="P526" s="81"/>
      <c r="Q526" s="81"/>
      <c r="R526" s="81"/>
      <c r="S526" s="81"/>
      <c r="T526" s="81"/>
      <c r="U526" s="81"/>
      <c r="V526" s="81"/>
    </row>
    <row r="527" spans="1:22" s="82" customFormat="1" ht="16.5" x14ac:dyDescent="0.35">
      <c r="A527" s="345">
        <v>43763</v>
      </c>
      <c r="B527" s="337" t="s">
        <v>546</v>
      </c>
      <c r="C527" s="193">
        <v>105.09</v>
      </c>
      <c r="D527" s="310"/>
      <c r="E527" s="100">
        <v>43763</v>
      </c>
      <c r="F527" s="346">
        <v>103.9</v>
      </c>
      <c r="G527" s="83">
        <f>ROUND(1.0629 *103.9,1)</f>
        <v>110.4</v>
      </c>
      <c r="H527" s="323"/>
      <c r="I527" s="324"/>
      <c r="J527" s="347" t="s">
        <v>544</v>
      </c>
      <c r="K527" s="84">
        <v>125.3</v>
      </c>
      <c r="L527" s="944"/>
      <c r="M527"/>
      <c r="N527" s="81"/>
      <c r="O527" s="81"/>
      <c r="P527" s="81"/>
      <c r="Q527" s="81"/>
      <c r="R527" s="81"/>
      <c r="S527" s="81"/>
      <c r="T527" s="81"/>
      <c r="U527" s="81"/>
      <c r="V527" s="81"/>
    </row>
    <row r="528" spans="1:22" s="82" customFormat="1" ht="16.5" x14ac:dyDescent="0.35">
      <c r="A528" s="345">
        <v>43783</v>
      </c>
      <c r="B528" s="336" t="s">
        <v>554</v>
      </c>
      <c r="C528" s="200">
        <v>105.64</v>
      </c>
      <c r="D528" s="310"/>
      <c r="E528" s="100">
        <v>43763</v>
      </c>
      <c r="F528" s="346">
        <v>103.9</v>
      </c>
      <c r="G528" s="83">
        <f t="shared" ref="G528" si="18">ROUND(1.0629 *103.9,1)</f>
        <v>110.4</v>
      </c>
      <c r="H528" s="323"/>
      <c r="I528" s="324"/>
      <c r="J528" s="930" t="s">
        <v>544</v>
      </c>
      <c r="K528" s="83">
        <v>125.3</v>
      </c>
      <c r="L528" s="944"/>
      <c r="M528"/>
      <c r="N528" s="81"/>
      <c r="O528" s="81"/>
      <c r="P528" s="81"/>
      <c r="Q528" s="81"/>
      <c r="R528" s="81"/>
      <c r="S528" s="81"/>
      <c r="T528" s="81"/>
      <c r="U528" s="81"/>
      <c r="V528" s="81"/>
    </row>
    <row r="529" spans="1:22" s="82" customFormat="1" ht="16.5" x14ac:dyDescent="0.35">
      <c r="A529" s="345">
        <v>43798</v>
      </c>
      <c r="B529" s="337" t="s">
        <v>554</v>
      </c>
      <c r="C529" s="193">
        <v>105.64</v>
      </c>
      <c r="D529" s="310"/>
      <c r="E529" s="100">
        <v>43798</v>
      </c>
      <c r="F529" s="346">
        <v>104.3</v>
      </c>
      <c r="G529" s="83">
        <f>ROUND(1.0629 *104.3,1)</f>
        <v>110.9</v>
      </c>
      <c r="H529" s="323"/>
      <c r="I529" s="324"/>
      <c r="J529" s="930" t="s">
        <v>544</v>
      </c>
      <c r="K529" s="83">
        <v>125.3</v>
      </c>
      <c r="L529" s="944"/>
      <c r="M529" s="372"/>
      <c r="N529" s="81"/>
      <c r="O529" s="81"/>
      <c r="P529" s="81"/>
      <c r="Q529" s="81"/>
      <c r="R529" s="81"/>
      <c r="S529" s="81"/>
      <c r="T529" s="81"/>
      <c r="U529" s="81"/>
      <c r="V529" s="81"/>
    </row>
    <row r="530" spans="1:22" s="82" customFormat="1" ht="16.5" x14ac:dyDescent="0.35">
      <c r="A530" s="345">
        <v>43811</v>
      </c>
      <c r="B530" s="336" t="s">
        <v>555</v>
      </c>
      <c r="C530" s="200">
        <v>105.12</v>
      </c>
      <c r="D530" s="310"/>
      <c r="E530" s="100">
        <v>43798</v>
      </c>
      <c r="F530" s="346">
        <v>104.3</v>
      </c>
      <c r="G530" s="83">
        <f>ROUND(1.0629 *104.3,1)</f>
        <v>110.9</v>
      </c>
      <c r="H530" s="323"/>
      <c r="I530" s="324"/>
      <c r="J530" s="930" t="s">
        <v>544</v>
      </c>
      <c r="K530" s="83">
        <v>125.3</v>
      </c>
      <c r="L530" s="944"/>
      <c r="M530" s="372"/>
      <c r="N530" s="81"/>
      <c r="O530" s="81"/>
      <c r="P530" s="81"/>
      <c r="Q530" s="81"/>
      <c r="R530" s="81"/>
      <c r="S530" s="81"/>
      <c r="T530" s="81"/>
      <c r="U530" s="81"/>
      <c r="V530" s="81"/>
    </row>
    <row r="531" spans="1:22" s="82" customFormat="1" ht="16.5" x14ac:dyDescent="0.35">
      <c r="A531" s="345"/>
      <c r="B531" s="348" t="s">
        <v>147</v>
      </c>
      <c r="C531" s="200"/>
      <c r="D531" s="310"/>
      <c r="E531" s="100"/>
      <c r="F531" s="346"/>
      <c r="G531" s="83"/>
      <c r="H531" s="323"/>
      <c r="I531" s="324"/>
      <c r="J531" s="930"/>
      <c r="K531" s="83"/>
      <c r="L531" s="944"/>
      <c r="M531"/>
      <c r="N531" s="81"/>
      <c r="O531" s="81"/>
      <c r="P531" s="81"/>
      <c r="Q531" s="81"/>
      <c r="R531" s="81"/>
      <c r="S531" s="81"/>
      <c r="T531" s="81"/>
      <c r="U531" s="81"/>
      <c r="V531" s="81"/>
    </row>
    <row r="532" spans="1:22" s="82" customFormat="1" ht="16.5" x14ac:dyDescent="0.35">
      <c r="A532" s="345"/>
      <c r="B532" s="348" t="s">
        <v>556</v>
      </c>
      <c r="C532" s="200"/>
      <c r="D532" s="310"/>
      <c r="E532" s="100"/>
      <c r="F532" s="346"/>
      <c r="G532" s="83"/>
      <c r="H532" s="323"/>
      <c r="I532" s="324"/>
      <c r="J532" s="930"/>
      <c r="K532" s="83"/>
      <c r="L532" s="944"/>
      <c r="M532"/>
      <c r="N532" s="81"/>
      <c r="O532" s="81"/>
      <c r="P532" s="81"/>
      <c r="Q532" s="81"/>
      <c r="R532" s="81"/>
      <c r="S532" s="81"/>
      <c r="T532" s="81"/>
      <c r="U532" s="81"/>
      <c r="V532" s="81"/>
    </row>
    <row r="533" spans="1:22" s="82" customFormat="1" ht="16.5" x14ac:dyDescent="0.35">
      <c r="A533" s="349">
        <v>43819</v>
      </c>
      <c r="B533" s="950" t="s">
        <v>555</v>
      </c>
      <c r="C533" s="335">
        <v>105.12</v>
      </c>
      <c r="D533" s="310"/>
      <c r="E533" s="338">
        <v>43819</v>
      </c>
      <c r="F533" s="946">
        <v>104.4</v>
      </c>
      <c r="G533" s="83">
        <f>ROUND(1.0629 *104.4,1)</f>
        <v>111</v>
      </c>
      <c r="H533" s="323"/>
      <c r="I533" s="324"/>
      <c r="J533" s="947" t="s">
        <v>544</v>
      </c>
      <c r="K533" s="340">
        <v>125.3</v>
      </c>
      <c r="L533" s="944"/>
      <c r="M533" s="372"/>
      <c r="N533" s="81"/>
      <c r="O533" s="81"/>
      <c r="P533" s="81"/>
      <c r="Q533" s="81"/>
      <c r="R533" s="81"/>
      <c r="S533" s="81"/>
      <c r="T533" s="81"/>
      <c r="U533" s="81"/>
      <c r="V533" s="81"/>
    </row>
    <row r="534" spans="1:22" s="82" customFormat="1" ht="16.5" x14ac:dyDescent="0.35">
      <c r="A534" s="345">
        <v>43783</v>
      </c>
      <c r="B534" s="336" t="s">
        <v>554</v>
      </c>
      <c r="C534" s="951">
        <v>105.64</v>
      </c>
      <c r="D534" s="310"/>
      <c r="E534" s="371">
        <v>43763</v>
      </c>
      <c r="F534" s="956">
        <v>103.9</v>
      </c>
      <c r="G534" s="279"/>
      <c r="H534" s="107"/>
      <c r="I534" s="373"/>
      <c r="J534" s="364" t="s">
        <v>544</v>
      </c>
      <c r="K534" s="952">
        <v>125.3</v>
      </c>
      <c r="L534" s="367"/>
      <c r="M534" s="372"/>
      <c r="N534" s="81"/>
      <c r="O534" s="81"/>
      <c r="P534" s="81"/>
      <c r="Q534" s="81"/>
      <c r="R534" s="81"/>
      <c r="S534" s="81"/>
      <c r="T534" s="81"/>
      <c r="U534" s="81"/>
      <c r="V534" s="81"/>
    </row>
    <row r="535" spans="1:22" s="82" customFormat="1" ht="16.5" x14ac:dyDescent="0.35">
      <c r="A535" s="345">
        <v>43798</v>
      </c>
      <c r="B535" s="337" t="s">
        <v>554</v>
      </c>
      <c r="C535" s="952">
        <v>105.64</v>
      </c>
      <c r="D535" s="310"/>
      <c r="E535" s="374">
        <v>43798</v>
      </c>
      <c r="F535" s="957">
        <v>104.3</v>
      </c>
      <c r="G535" s="279"/>
      <c r="H535" s="107"/>
      <c r="I535" s="324"/>
      <c r="J535" s="364" t="s">
        <v>544</v>
      </c>
      <c r="K535" s="952">
        <v>125.3</v>
      </c>
      <c r="L535" s="367"/>
      <c r="M535" s="372"/>
      <c r="N535" s="81"/>
      <c r="O535" s="81"/>
      <c r="P535" s="81"/>
      <c r="Q535" s="81"/>
      <c r="R535" s="81"/>
      <c r="S535" s="81"/>
      <c r="T535" s="81"/>
      <c r="U535" s="81"/>
      <c r="V535" s="81"/>
    </row>
    <row r="536" spans="1:22" s="82" customFormat="1" ht="16.5" x14ac:dyDescent="0.35">
      <c r="A536" s="345">
        <v>43811</v>
      </c>
      <c r="B536" s="336" t="s">
        <v>555</v>
      </c>
      <c r="C536" s="951">
        <v>105.12</v>
      </c>
      <c r="D536" s="310"/>
      <c r="E536" s="371">
        <v>43798</v>
      </c>
      <c r="F536" s="956">
        <v>104.3</v>
      </c>
      <c r="G536" s="279"/>
      <c r="H536" s="107"/>
      <c r="I536" s="324"/>
      <c r="J536" s="364" t="s">
        <v>544</v>
      </c>
      <c r="K536" s="952">
        <v>125.3</v>
      </c>
      <c r="L536" s="367"/>
      <c r="M536" s="372"/>
      <c r="N536" s="81"/>
      <c r="O536" s="81"/>
      <c r="P536" s="81"/>
      <c r="Q536" s="81"/>
      <c r="R536" s="81"/>
      <c r="S536" s="81"/>
      <c r="T536" s="81"/>
      <c r="U536" s="81"/>
      <c r="V536" s="81"/>
    </row>
    <row r="537" spans="1:22" s="82" customFormat="1" ht="16.5" x14ac:dyDescent="0.35">
      <c r="A537" s="345"/>
      <c r="B537" s="348" t="s">
        <v>147</v>
      </c>
      <c r="C537" s="200"/>
      <c r="D537" s="310"/>
      <c r="E537" s="371"/>
      <c r="F537" s="346"/>
      <c r="G537" s="279"/>
      <c r="H537" s="107"/>
      <c r="I537" s="324"/>
      <c r="J537" s="364"/>
      <c r="K537" s="85"/>
      <c r="L537" s="367"/>
      <c r="M537" s="372"/>
      <c r="N537" s="81"/>
      <c r="O537" s="81"/>
      <c r="P537" s="81"/>
      <c r="Q537" s="81"/>
      <c r="R537" s="81"/>
      <c r="S537" s="81"/>
      <c r="T537" s="81"/>
      <c r="U537" s="81"/>
      <c r="V537" s="81"/>
    </row>
    <row r="538" spans="1:22" s="82" customFormat="1" ht="16.5" x14ac:dyDescent="0.35">
      <c r="A538" s="345"/>
      <c r="B538" s="348" t="s">
        <v>556</v>
      </c>
      <c r="C538" s="200"/>
      <c r="D538" s="310"/>
      <c r="E538" s="371"/>
      <c r="F538" s="346"/>
      <c r="G538" s="279"/>
      <c r="H538" s="107"/>
      <c r="I538" s="324"/>
      <c r="J538" s="364"/>
      <c r="K538" s="85"/>
      <c r="L538" s="367"/>
      <c r="M538" s="372"/>
      <c r="N538" s="81"/>
      <c r="O538" s="81"/>
      <c r="P538" s="81"/>
      <c r="Q538" s="81"/>
      <c r="R538" s="81"/>
      <c r="S538" s="81"/>
      <c r="T538" s="81"/>
      <c r="U538" s="81"/>
      <c r="V538" s="81"/>
    </row>
    <row r="539" spans="1:22" s="82" customFormat="1" ht="16.5" x14ac:dyDescent="0.35">
      <c r="A539" s="349">
        <v>43819</v>
      </c>
      <c r="B539" s="334" t="s">
        <v>555</v>
      </c>
      <c r="C539" s="953">
        <v>105.12</v>
      </c>
      <c r="D539" s="375"/>
      <c r="E539" s="368">
        <v>43819</v>
      </c>
      <c r="F539" s="958">
        <v>104.4</v>
      </c>
      <c r="G539" s="376"/>
      <c r="H539" s="340"/>
      <c r="I539" s="377"/>
      <c r="J539" s="369" t="s">
        <v>544</v>
      </c>
      <c r="K539" s="953">
        <v>125.3</v>
      </c>
      <c r="L539" s="367"/>
      <c r="M539" s="372"/>
      <c r="N539" s="81"/>
      <c r="O539" s="81"/>
      <c r="P539" s="81"/>
      <c r="Q539" s="81"/>
      <c r="R539" s="81"/>
      <c r="S539" s="81"/>
      <c r="T539" s="81"/>
      <c r="U539" s="81"/>
      <c r="V539" s="81"/>
    </row>
    <row r="540" spans="1:22" s="82" customFormat="1" ht="16.5" x14ac:dyDescent="0.35">
      <c r="A540" s="345">
        <v>43840</v>
      </c>
      <c r="B540" s="306" t="s">
        <v>555</v>
      </c>
      <c r="C540" s="193">
        <v>105.12</v>
      </c>
      <c r="D540" s="310"/>
      <c r="E540" s="371">
        <v>43819</v>
      </c>
      <c r="F540" s="956">
        <v>104.4</v>
      </c>
      <c r="G540" s="279"/>
      <c r="H540" s="107"/>
      <c r="I540" s="324"/>
      <c r="J540" s="366" t="s">
        <v>557</v>
      </c>
      <c r="K540" s="951">
        <v>125.8</v>
      </c>
      <c r="L540" s="367"/>
      <c r="M540" s="372"/>
      <c r="N540" s="81"/>
      <c r="O540" s="81"/>
      <c r="P540" s="81"/>
      <c r="Q540" s="81"/>
      <c r="R540" s="81"/>
      <c r="S540" s="81"/>
      <c r="T540" s="81"/>
      <c r="U540" s="81"/>
      <c r="V540" s="81"/>
    </row>
    <row r="541" spans="1:22" s="82" customFormat="1" ht="15.65" customHeight="1" x14ac:dyDescent="0.35">
      <c r="A541" s="345">
        <v>43845</v>
      </c>
      <c r="B541" s="307" t="s">
        <v>558</v>
      </c>
      <c r="C541" s="200">
        <v>106.25</v>
      </c>
      <c r="D541" s="310"/>
      <c r="E541" s="371">
        <v>43819</v>
      </c>
      <c r="F541" s="956">
        <v>104.4</v>
      </c>
      <c r="G541" s="279"/>
      <c r="H541" s="107"/>
      <c r="I541" s="324"/>
      <c r="J541" s="364" t="s">
        <v>557</v>
      </c>
      <c r="K541" s="952">
        <v>125.8</v>
      </c>
      <c r="L541" s="367"/>
      <c r="M541" s="372"/>
      <c r="N541" s="81"/>
      <c r="O541" s="81"/>
      <c r="P541" s="81"/>
      <c r="Q541" s="81"/>
      <c r="R541" s="81"/>
      <c r="S541" s="81"/>
      <c r="T541" s="81"/>
      <c r="U541" s="81"/>
      <c r="V541" s="81"/>
    </row>
    <row r="542" spans="1:22" s="82" customFormat="1" ht="16.5" x14ac:dyDescent="0.35">
      <c r="A542" s="208">
        <v>43861</v>
      </c>
      <c r="B542" s="248" t="s">
        <v>558</v>
      </c>
      <c r="C542" s="952">
        <v>106.25</v>
      </c>
      <c r="D542" s="378"/>
      <c r="E542" s="89">
        <v>43861</v>
      </c>
      <c r="F542" s="951">
        <v>104.4</v>
      </c>
      <c r="G542" s="107"/>
      <c r="H542" s="107"/>
      <c r="I542" s="379"/>
      <c r="J542" s="90" t="s">
        <v>557</v>
      </c>
      <c r="K542" s="952">
        <v>125.8</v>
      </c>
      <c r="L542" s="380"/>
      <c r="M542" s="372"/>
      <c r="N542" s="81"/>
      <c r="O542" s="81"/>
      <c r="P542" s="81"/>
      <c r="Q542" s="81"/>
      <c r="R542" s="81"/>
      <c r="S542" s="81"/>
      <c r="T542" s="81"/>
      <c r="U542" s="81"/>
      <c r="V542" s="81"/>
    </row>
    <row r="543" spans="1:22" ht="15.5" x14ac:dyDescent="0.35">
      <c r="A543" s="208">
        <v>43881</v>
      </c>
      <c r="B543" s="247" t="s">
        <v>559</v>
      </c>
      <c r="C543" s="951">
        <v>105.57</v>
      </c>
      <c r="D543" s="253"/>
      <c r="E543" s="158">
        <v>43861</v>
      </c>
      <c r="F543" s="952">
        <v>104.4</v>
      </c>
      <c r="G543" s="323"/>
      <c r="H543" s="381"/>
      <c r="I543" s="324"/>
      <c r="J543" s="90" t="s">
        <v>557</v>
      </c>
      <c r="K543" s="952">
        <v>125.8</v>
      </c>
      <c r="L543" s="350"/>
      <c r="M543" s="372"/>
    </row>
    <row r="544" spans="1:22" ht="15.5" x14ac:dyDescent="0.35">
      <c r="A544" s="208">
        <v>43889</v>
      </c>
      <c r="B544" s="248" t="s">
        <v>560</v>
      </c>
      <c r="C544" s="952">
        <v>105.57</v>
      </c>
      <c r="D544" s="253"/>
      <c r="E544" s="89">
        <v>43889</v>
      </c>
      <c r="F544" s="951">
        <v>104.4</v>
      </c>
      <c r="G544" s="323"/>
      <c r="H544" s="381"/>
      <c r="I544" s="324"/>
      <c r="J544" s="90" t="s">
        <v>557</v>
      </c>
      <c r="K544" s="952">
        <v>125.8</v>
      </c>
      <c r="L544" s="350"/>
      <c r="M544" s="372"/>
    </row>
    <row r="545" spans="1:13" ht="15.5" x14ac:dyDescent="0.35">
      <c r="A545" s="208">
        <v>43900</v>
      </c>
      <c r="B545" s="248" t="s">
        <v>561</v>
      </c>
      <c r="C545" s="952">
        <v>105.57</v>
      </c>
      <c r="D545" s="253"/>
      <c r="E545" s="158">
        <v>43889</v>
      </c>
      <c r="F545" s="952">
        <v>104.4</v>
      </c>
      <c r="G545" s="323"/>
      <c r="H545" s="381"/>
      <c r="I545" s="324"/>
      <c r="J545" s="90" t="s">
        <v>557</v>
      </c>
      <c r="K545" s="952">
        <v>125.8</v>
      </c>
      <c r="L545" s="350"/>
      <c r="M545" s="372"/>
    </row>
    <row r="546" spans="1:13" ht="15.5" x14ac:dyDescent="0.35">
      <c r="A546" s="208">
        <v>43903</v>
      </c>
      <c r="B546" s="247" t="s">
        <v>562</v>
      </c>
      <c r="C546" s="951">
        <v>105.37</v>
      </c>
      <c r="D546" s="253"/>
      <c r="E546" s="158">
        <v>43889</v>
      </c>
      <c r="F546" s="952">
        <v>104.4</v>
      </c>
      <c r="G546" s="323"/>
      <c r="H546" s="381"/>
      <c r="I546" s="324"/>
      <c r="J546" s="90" t="s">
        <v>557</v>
      </c>
      <c r="K546" s="952">
        <v>125.8</v>
      </c>
      <c r="L546" s="350"/>
      <c r="M546" s="372"/>
    </row>
    <row r="547" spans="1:13" ht="15.5" x14ac:dyDescent="0.35">
      <c r="A547" s="208">
        <v>43921</v>
      </c>
      <c r="B547" s="248" t="s">
        <v>562</v>
      </c>
      <c r="C547" s="952">
        <v>105.37</v>
      </c>
      <c r="D547" s="253"/>
      <c r="E547" s="89">
        <v>43921</v>
      </c>
      <c r="F547" s="951">
        <v>104.9</v>
      </c>
      <c r="G547" s="323"/>
      <c r="H547" s="381"/>
      <c r="I547" s="324"/>
      <c r="J547" s="90" t="s">
        <v>557</v>
      </c>
      <c r="K547" s="952">
        <v>125.8</v>
      </c>
      <c r="L547" s="350"/>
      <c r="M547" s="372"/>
    </row>
    <row r="548" spans="1:13" ht="15.5" x14ac:dyDescent="0.35">
      <c r="A548" s="208">
        <v>43931</v>
      </c>
      <c r="B548" s="248" t="s">
        <v>562</v>
      </c>
      <c r="C548" s="952">
        <v>105.37</v>
      </c>
      <c r="D548" s="253"/>
      <c r="E548" s="158">
        <v>43921</v>
      </c>
      <c r="F548" s="952">
        <v>104.9</v>
      </c>
      <c r="G548" s="323"/>
      <c r="H548" s="381"/>
      <c r="I548" s="324"/>
      <c r="J548" s="91" t="s">
        <v>565</v>
      </c>
      <c r="K548" s="951">
        <v>126.3</v>
      </c>
      <c r="L548" s="350"/>
      <c r="M548" s="372"/>
    </row>
    <row r="549" spans="1:13" ht="15.5" x14ac:dyDescent="0.35">
      <c r="A549" s="208">
        <v>43936</v>
      </c>
      <c r="B549" s="247" t="s">
        <v>566</v>
      </c>
      <c r="C549" s="951">
        <v>103.85</v>
      </c>
      <c r="D549" s="253"/>
      <c r="E549" s="158">
        <v>43921</v>
      </c>
      <c r="F549" s="952">
        <v>104.9</v>
      </c>
      <c r="G549" s="323"/>
      <c r="H549" s="381"/>
      <c r="I549" s="324"/>
      <c r="J549" s="90" t="s">
        <v>565</v>
      </c>
      <c r="K549" s="952">
        <v>126.3</v>
      </c>
      <c r="L549" s="350"/>
      <c r="M549" s="372"/>
    </row>
    <row r="550" spans="1:13" ht="15.5" x14ac:dyDescent="0.35">
      <c r="A550" s="89">
        <v>43951</v>
      </c>
      <c r="B550" s="248" t="s">
        <v>566</v>
      </c>
      <c r="C550" s="952">
        <v>103.85</v>
      </c>
      <c r="D550" s="378"/>
      <c r="E550" s="89">
        <v>43951</v>
      </c>
      <c r="F550" s="951">
        <v>104.8</v>
      </c>
      <c r="G550" s="323"/>
      <c r="H550" s="381"/>
      <c r="I550" s="324"/>
      <c r="J550" s="90" t="s">
        <v>565</v>
      </c>
      <c r="K550" s="952">
        <v>126.3</v>
      </c>
      <c r="L550" s="350"/>
      <c r="M550" s="372"/>
    </row>
    <row r="551" spans="1:13" ht="15.5" x14ac:dyDescent="0.35">
      <c r="A551" s="89">
        <v>43966</v>
      </c>
      <c r="B551" s="247" t="s">
        <v>567</v>
      </c>
      <c r="C551" s="951">
        <v>102.56</v>
      </c>
      <c r="D551" s="378"/>
      <c r="E551" s="158">
        <v>43951</v>
      </c>
      <c r="F551" s="952">
        <v>104.8</v>
      </c>
      <c r="G551" s="323"/>
      <c r="H551" s="381"/>
      <c r="I551" s="324"/>
      <c r="J551" s="90" t="s">
        <v>565</v>
      </c>
      <c r="K551" s="952">
        <v>126.3</v>
      </c>
      <c r="L551" s="350"/>
      <c r="M551" s="372"/>
    </row>
    <row r="552" spans="1:13" ht="15.5" x14ac:dyDescent="0.35">
      <c r="A552" s="89">
        <v>43980</v>
      </c>
      <c r="B552" s="248" t="s">
        <v>567</v>
      </c>
      <c r="C552" s="952">
        <v>102.56</v>
      </c>
      <c r="D552" s="378"/>
      <c r="E552" s="89">
        <v>43980</v>
      </c>
      <c r="F552" s="951">
        <v>104.7</v>
      </c>
      <c r="G552" s="323"/>
      <c r="H552" s="381"/>
      <c r="I552" s="324"/>
      <c r="J552" s="90" t="s">
        <v>565</v>
      </c>
      <c r="K552" s="952">
        <v>126.3</v>
      </c>
      <c r="L552" s="350"/>
      <c r="M552" s="372"/>
    </row>
    <row r="553" spans="1:13" ht="15.5" x14ac:dyDescent="0.35">
      <c r="A553" s="89">
        <v>43994</v>
      </c>
      <c r="B553" s="247" t="s">
        <v>568</v>
      </c>
      <c r="C553" s="951">
        <v>102.98</v>
      </c>
      <c r="D553" s="378"/>
      <c r="E553" s="158">
        <v>43980</v>
      </c>
      <c r="F553" s="952">
        <v>104.7</v>
      </c>
      <c r="G553" s="323"/>
      <c r="H553" s="381"/>
      <c r="I553" s="324"/>
      <c r="J553" s="90" t="s">
        <v>565</v>
      </c>
      <c r="K553" s="952">
        <v>126.3</v>
      </c>
      <c r="L553" s="350"/>
      <c r="M553" s="372"/>
    </row>
    <row r="554" spans="1:13" ht="15.5" x14ac:dyDescent="0.35">
      <c r="A554" s="89">
        <v>44012</v>
      </c>
      <c r="B554" s="248" t="s">
        <v>568</v>
      </c>
      <c r="C554" s="952">
        <v>102.98</v>
      </c>
      <c r="D554" s="378"/>
      <c r="E554" s="89">
        <v>44012</v>
      </c>
      <c r="F554" s="951">
        <v>104.1</v>
      </c>
      <c r="G554" s="323"/>
      <c r="H554" s="381"/>
      <c r="I554" s="324"/>
      <c r="J554" s="90" t="s">
        <v>565</v>
      </c>
      <c r="K554" s="952">
        <v>126.3</v>
      </c>
      <c r="L554" s="350"/>
      <c r="M554" s="372"/>
    </row>
    <row r="555" spans="1:13" ht="15.5" x14ac:dyDescent="0.35">
      <c r="A555" s="89">
        <v>44022</v>
      </c>
      <c r="B555" s="248" t="s">
        <v>568</v>
      </c>
      <c r="C555" s="952">
        <v>102.98</v>
      </c>
      <c r="D555" s="378"/>
      <c r="E555" s="158">
        <v>44012</v>
      </c>
      <c r="F555" s="952">
        <v>104.1</v>
      </c>
      <c r="G555" s="323"/>
      <c r="H555" s="381"/>
      <c r="I555" s="324"/>
      <c r="J555" s="91" t="s">
        <v>569</v>
      </c>
      <c r="K555" s="951">
        <v>126.6</v>
      </c>
      <c r="L555" s="350"/>
      <c r="M555" s="372"/>
    </row>
    <row r="556" spans="1:13" ht="15.5" x14ac:dyDescent="0.35">
      <c r="A556" s="89">
        <v>44028</v>
      </c>
      <c r="B556" s="247" t="s">
        <v>570</v>
      </c>
      <c r="C556" s="951">
        <v>104.17</v>
      </c>
      <c r="D556" s="378"/>
      <c r="E556" s="158">
        <v>44012</v>
      </c>
      <c r="F556" s="952">
        <v>104.1</v>
      </c>
      <c r="G556" s="323"/>
      <c r="H556" s="381"/>
      <c r="I556" s="324"/>
      <c r="J556" s="90" t="s">
        <v>569</v>
      </c>
      <c r="K556" s="952">
        <v>126.6</v>
      </c>
      <c r="L556" s="350"/>
      <c r="M556" s="372"/>
    </row>
    <row r="557" spans="1:13" ht="15.5" x14ac:dyDescent="0.35">
      <c r="A557" s="89">
        <v>44042</v>
      </c>
      <c r="B557" s="248" t="s">
        <v>570</v>
      </c>
      <c r="C557" s="952">
        <v>104.17</v>
      </c>
      <c r="D557" s="378"/>
      <c r="E557" s="89">
        <v>44042</v>
      </c>
      <c r="F557" s="951">
        <v>102.7</v>
      </c>
      <c r="G557" s="323"/>
      <c r="H557" s="381"/>
      <c r="I557" s="324"/>
      <c r="J557" s="90" t="s">
        <v>569</v>
      </c>
      <c r="K557" s="952">
        <v>126.6</v>
      </c>
      <c r="L557" s="350"/>
      <c r="M557" s="372"/>
    </row>
    <row r="558" spans="1:13" ht="15.5" x14ac:dyDescent="0.35">
      <c r="A558" s="89">
        <v>44057</v>
      </c>
      <c r="B558" s="247" t="s">
        <v>571</v>
      </c>
      <c r="C558" s="951">
        <v>105.21</v>
      </c>
      <c r="D558" s="378"/>
      <c r="E558" s="158">
        <v>44042</v>
      </c>
      <c r="F558" s="952">
        <v>102.7</v>
      </c>
      <c r="G558" s="323"/>
      <c r="H558" s="381"/>
      <c r="I558" s="324"/>
      <c r="J558" s="90" t="s">
        <v>569</v>
      </c>
      <c r="K558" s="952">
        <v>126.6</v>
      </c>
      <c r="L558" s="350"/>
      <c r="M558" s="372"/>
    </row>
    <row r="559" spans="1:13" ht="15.5" x14ac:dyDescent="0.35">
      <c r="A559" s="89">
        <v>44071</v>
      </c>
      <c r="B559" s="248" t="s">
        <v>571</v>
      </c>
      <c r="C559" s="952">
        <v>105.21</v>
      </c>
      <c r="D559" s="378"/>
      <c r="E559" s="89">
        <v>44071</v>
      </c>
      <c r="F559" s="951">
        <v>100.8</v>
      </c>
      <c r="G559" s="323"/>
      <c r="H559" s="381"/>
      <c r="I559" s="324"/>
      <c r="J559" s="90" t="s">
        <v>569</v>
      </c>
      <c r="K559" s="952">
        <v>126.6</v>
      </c>
      <c r="L559" s="382"/>
      <c r="M559" s="6"/>
    </row>
    <row r="560" spans="1:13" ht="15.5" x14ac:dyDescent="0.35">
      <c r="A560" s="89">
        <v>44089</v>
      </c>
      <c r="B560" s="247" t="s">
        <v>572</v>
      </c>
      <c r="C560" s="951">
        <v>104.89</v>
      </c>
      <c r="D560" s="378"/>
      <c r="E560" s="158">
        <v>44071</v>
      </c>
      <c r="F560" s="952">
        <v>100.8</v>
      </c>
      <c r="G560" s="323"/>
      <c r="H560" s="381"/>
      <c r="I560" s="324"/>
      <c r="J560" s="90" t="s">
        <v>569</v>
      </c>
      <c r="K560" s="952">
        <v>126.6</v>
      </c>
      <c r="L560" s="382"/>
      <c r="M560" s="6"/>
    </row>
    <row r="561" spans="1:13" ht="15.5" x14ac:dyDescent="0.35">
      <c r="A561" s="89"/>
      <c r="B561" s="309" t="s">
        <v>147</v>
      </c>
      <c r="C561" s="200"/>
      <c r="D561" s="378"/>
      <c r="E561" s="158"/>
      <c r="F561" s="85"/>
      <c r="G561" s="323"/>
      <c r="H561" s="381"/>
      <c r="I561" s="324"/>
      <c r="J561" s="90"/>
      <c r="K561" s="85"/>
      <c r="L561" s="382"/>
      <c r="M561" s="6"/>
    </row>
    <row r="562" spans="1:13" ht="15.5" x14ac:dyDescent="0.35">
      <c r="A562" s="89"/>
      <c r="B562" s="309" t="s">
        <v>573</v>
      </c>
      <c r="C562" s="200"/>
      <c r="D562" s="378"/>
      <c r="E562" s="158"/>
      <c r="F562" s="85"/>
      <c r="G562" s="323"/>
      <c r="H562" s="381"/>
      <c r="I562" s="324"/>
      <c r="J562" s="90"/>
      <c r="K562" s="85"/>
      <c r="L562" s="382"/>
      <c r="M562" s="6"/>
    </row>
    <row r="563" spans="1:13" ht="15.5" x14ac:dyDescent="0.35">
      <c r="A563" s="383">
        <v>44104</v>
      </c>
      <c r="B563" s="384" t="s">
        <v>572</v>
      </c>
      <c r="C563" s="954">
        <v>104.89</v>
      </c>
      <c r="D563" s="316"/>
      <c r="E563" s="383">
        <v>44104</v>
      </c>
      <c r="F563" s="959">
        <v>100.5</v>
      </c>
      <c r="G563" s="370"/>
      <c r="H563" s="343"/>
      <c r="I563" s="344"/>
      <c r="J563" s="385" t="s">
        <v>569</v>
      </c>
      <c r="K563" s="954">
        <v>126.6</v>
      </c>
      <c r="L563" s="382"/>
      <c r="M563" s="6"/>
    </row>
    <row r="564" spans="1:13" ht="15.5" x14ac:dyDescent="0.35">
      <c r="A564" s="89">
        <v>44113</v>
      </c>
      <c r="B564" s="248" t="s">
        <v>572</v>
      </c>
      <c r="C564" s="952">
        <v>104.89</v>
      </c>
      <c r="D564" s="378"/>
      <c r="E564" s="158">
        <v>44104</v>
      </c>
      <c r="F564" s="952">
        <v>100.5</v>
      </c>
      <c r="G564" s="323"/>
      <c r="H564" s="381"/>
      <c r="I564" s="386"/>
      <c r="J564" s="347" t="s">
        <v>574</v>
      </c>
      <c r="K564" s="951">
        <v>127</v>
      </c>
      <c r="L564" s="382"/>
      <c r="M564" s="6"/>
    </row>
    <row r="565" spans="1:13" ht="15.5" x14ac:dyDescent="0.35">
      <c r="A565" s="89">
        <v>44119</v>
      </c>
      <c r="B565" s="247" t="s">
        <v>575</v>
      </c>
      <c r="C565" s="951">
        <v>103.48</v>
      </c>
      <c r="D565" s="378"/>
      <c r="E565" s="158">
        <v>44104</v>
      </c>
      <c r="F565" s="952">
        <v>100.5</v>
      </c>
      <c r="G565" s="323"/>
      <c r="H565" s="381"/>
      <c r="I565" s="386"/>
      <c r="J565" s="365" t="s">
        <v>574</v>
      </c>
      <c r="K565" s="952">
        <v>127</v>
      </c>
      <c r="L565" s="382"/>
      <c r="M565" s="6"/>
    </row>
    <row r="566" spans="1:13" ht="15.5" x14ac:dyDescent="0.35">
      <c r="A566" s="89"/>
      <c r="B566" s="387" t="s">
        <v>147</v>
      </c>
      <c r="C566" s="200"/>
      <c r="D566" s="378"/>
      <c r="E566" s="158"/>
      <c r="F566" s="85"/>
      <c r="G566" s="323"/>
      <c r="H566" s="381"/>
      <c r="I566" s="386"/>
      <c r="J566" s="365"/>
      <c r="K566" s="85"/>
      <c r="L566" s="382"/>
      <c r="M566" s="6"/>
    </row>
    <row r="567" spans="1:13" ht="15.5" x14ac:dyDescent="0.35">
      <c r="A567" s="89"/>
      <c r="B567" s="387" t="s">
        <v>576</v>
      </c>
      <c r="C567" s="200"/>
      <c r="D567" s="378"/>
      <c r="E567" s="158"/>
      <c r="F567" s="85"/>
      <c r="G567" s="323"/>
      <c r="H567" s="381"/>
      <c r="I567" s="386"/>
      <c r="J567" s="365"/>
      <c r="K567" s="85"/>
      <c r="L567" s="382"/>
      <c r="M567" s="6"/>
    </row>
    <row r="568" spans="1:13" ht="15.5" x14ac:dyDescent="0.35">
      <c r="A568" s="388">
        <v>44131</v>
      </c>
      <c r="B568" s="389" t="s">
        <v>575</v>
      </c>
      <c r="C568" s="955">
        <v>103.48</v>
      </c>
      <c r="D568" s="390"/>
      <c r="E568" s="388">
        <v>44131</v>
      </c>
      <c r="F568" s="960">
        <v>101.2</v>
      </c>
      <c r="G568" s="391"/>
      <c r="H568" s="392"/>
      <c r="I568" s="393"/>
      <c r="J568" s="394" t="s">
        <v>574</v>
      </c>
      <c r="K568" s="955">
        <v>127</v>
      </c>
      <c r="L568" s="382"/>
      <c r="M568" s="6"/>
    </row>
    <row r="569" spans="1:13" ht="15.5" x14ac:dyDescent="0.35">
      <c r="A569" s="89">
        <v>44148</v>
      </c>
      <c r="B569" s="247" t="s">
        <v>670</v>
      </c>
      <c r="C569" s="200">
        <v>103.17</v>
      </c>
      <c r="D569" s="193"/>
      <c r="E569" s="158">
        <v>44131</v>
      </c>
      <c r="F569" s="85">
        <v>101.2</v>
      </c>
      <c r="G569" s="216"/>
      <c r="H569" s="962"/>
      <c r="I569" s="963"/>
      <c r="J569" s="365" t="s">
        <v>574</v>
      </c>
      <c r="K569" s="85">
        <v>127</v>
      </c>
      <c r="L569" s="382"/>
    </row>
    <row r="570" spans="1:13" ht="15.5" x14ac:dyDescent="0.35">
      <c r="A570" s="89">
        <v>44162</v>
      </c>
      <c r="B570" s="248" t="s">
        <v>670</v>
      </c>
      <c r="C570" s="952">
        <v>103.17</v>
      </c>
      <c r="D570" s="193"/>
      <c r="E570" s="89">
        <v>44162</v>
      </c>
      <c r="F570" s="84">
        <v>101.8</v>
      </c>
      <c r="G570" s="216"/>
      <c r="H570" s="962"/>
      <c r="I570" s="963"/>
      <c r="J570" s="365" t="s">
        <v>574</v>
      </c>
      <c r="K570" s="85">
        <v>127</v>
      </c>
      <c r="L570" s="382"/>
    </row>
    <row r="571" spans="1:13" ht="15.5" x14ac:dyDescent="0.35">
      <c r="A571" s="89">
        <v>44180</v>
      </c>
      <c r="B571" s="247" t="s">
        <v>671</v>
      </c>
      <c r="C571" s="200">
        <v>103.22</v>
      </c>
      <c r="D571" s="378"/>
      <c r="E571" s="158">
        <v>44162</v>
      </c>
      <c r="F571" s="85">
        <v>101.8</v>
      </c>
      <c r="G571" s="323"/>
      <c r="H571" s="381"/>
      <c r="I571" s="386"/>
      <c r="J571" s="365" t="s">
        <v>672</v>
      </c>
      <c r="K571" s="85">
        <v>127</v>
      </c>
      <c r="L571" s="350"/>
    </row>
    <row r="572" spans="1:13" ht="15.5" x14ac:dyDescent="0.35">
      <c r="A572" s="89">
        <v>44188</v>
      </c>
      <c r="B572" s="248" t="s">
        <v>671</v>
      </c>
      <c r="C572" s="200">
        <v>103.22</v>
      </c>
      <c r="D572" s="378"/>
      <c r="E572" s="89">
        <v>44188</v>
      </c>
      <c r="F572" s="84">
        <v>101.9</v>
      </c>
      <c r="G572" s="323"/>
      <c r="H572" s="381"/>
      <c r="I572" s="386"/>
      <c r="J572" s="365" t="s">
        <v>574</v>
      </c>
      <c r="K572" s="85">
        <v>127</v>
      </c>
      <c r="L572" s="350"/>
    </row>
    <row r="573" spans="1:13" ht="15.5" x14ac:dyDescent="0.35">
      <c r="A573" s="89">
        <v>44204</v>
      </c>
      <c r="B573" s="248" t="s">
        <v>671</v>
      </c>
      <c r="C573" s="964">
        <v>103.22</v>
      </c>
      <c r="D573" s="378"/>
      <c r="E573" s="158">
        <v>44188</v>
      </c>
      <c r="F573" s="85">
        <v>101.9</v>
      </c>
      <c r="G573" s="323"/>
      <c r="H573" s="381"/>
      <c r="I573" s="386"/>
      <c r="J573" s="347" t="s">
        <v>673</v>
      </c>
      <c r="K573" s="84">
        <v>127.8</v>
      </c>
      <c r="L573" s="350"/>
    </row>
    <row r="574" spans="1:13" ht="15.5" x14ac:dyDescent="0.35">
      <c r="A574" s="89">
        <v>44211</v>
      </c>
      <c r="B574" s="247" t="s">
        <v>674</v>
      </c>
      <c r="C574" s="965">
        <v>104.55</v>
      </c>
      <c r="D574" s="378"/>
      <c r="E574" s="158">
        <v>44188</v>
      </c>
      <c r="F574" s="85">
        <v>101.9</v>
      </c>
      <c r="G574" s="323"/>
      <c r="H574" s="381"/>
      <c r="I574" s="386"/>
      <c r="J574" s="365" t="s">
        <v>673</v>
      </c>
      <c r="K574" s="85">
        <v>127.8</v>
      </c>
      <c r="L574" s="350"/>
    </row>
    <row r="575" spans="1:13" ht="15.5" x14ac:dyDescent="0.35">
      <c r="A575" s="89">
        <v>44225</v>
      </c>
      <c r="B575" s="248" t="s">
        <v>674</v>
      </c>
      <c r="C575" s="964">
        <v>104.55</v>
      </c>
      <c r="D575" s="378"/>
      <c r="E575" s="89">
        <v>44225</v>
      </c>
      <c r="F575" s="84">
        <v>102.3</v>
      </c>
      <c r="G575" s="323"/>
      <c r="H575" s="381"/>
      <c r="I575" s="386"/>
      <c r="J575" s="365" t="s">
        <v>673</v>
      </c>
      <c r="K575" s="85">
        <v>127.8</v>
      </c>
      <c r="L575" s="350"/>
    </row>
    <row r="576" spans="1:13" ht="15.5" x14ac:dyDescent="0.35">
      <c r="A576" s="89" t="s">
        <v>675</v>
      </c>
      <c r="B576" s="247" t="s">
        <v>676</v>
      </c>
      <c r="C576" s="965">
        <v>105.01</v>
      </c>
      <c r="D576" s="378"/>
      <c r="E576" s="158">
        <v>44225</v>
      </c>
      <c r="F576" s="85">
        <v>102.3</v>
      </c>
      <c r="G576" s="323"/>
      <c r="H576" s="381"/>
      <c r="I576" s="386"/>
      <c r="J576" s="365" t="s">
        <v>673</v>
      </c>
      <c r="K576" s="85">
        <v>127.8</v>
      </c>
      <c r="L576" s="350"/>
    </row>
    <row r="577" spans="1:21" ht="15.5" x14ac:dyDescent="0.35">
      <c r="A577" s="89">
        <v>44253</v>
      </c>
      <c r="B577" s="248" t="s">
        <v>676</v>
      </c>
      <c r="C577" s="966">
        <v>105.01</v>
      </c>
      <c r="D577" s="378"/>
      <c r="E577" s="89">
        <v>44253</v>
      </c>
      <c r="F577" s="84">
        <v>102.2</v>
      </c>
      <c r="G577" s="323"/>
      <c r="H577" s="381"/>
      <c r="I577" s="386"/>
      <c r="J577" s="365" t="s">
        <v>673</v>
      </c>
      <c r="K577" s="85">
        <v>127.8</v>
      </c>
      <c r="L577" s="350"/>
    </row>
    <row r="578" spans="1:21" ht="15.5" x14ac:dyDescent="0.35">
      <c r="A578" s="89">
        <v>44280</v>
      </c>
      <c r="B578" s="247" t="s">
        <v>677</v>
      </c>
      <c r="C578" s="967">
        <v>105.69</v>
      </c>
      <c r="D578" s="378"/>
      <c r="E578" s="158">
        <v>44253</v>
      </c>
      <c r="F578" s="85">
        <v>102.2</v>
      </c>
      <c r="G578" s="323"/>
      <c r="H578" s="381"/>
      <c r="I578" s="386"/>
      <c r="J578" s="365" t="s">
        <v>673</v>
      </c>
      <c r="K578" s="85">
        <v>127.8</v>
      </c>
      <c r="L578" s="350"/>
    </row>
    <row r="579" spans="1:21" ht="15.5" x14ac:dyDescent="0.35">
      <c r="A579" s="89">
        <v>44286</v>
      </c>
      <c r="B579" s="248" t="s">
        <v>677</v>
      </c>
      <c r="C579" s="966">
        <v>105.69</v>
      </c>
      <c r="D579" s="378"/>
      <c r="E579" s="89">
        <v>44286</v>
      </c>
      <c r="F579" s="84">
        <v>102.7</v>
      </c>
      <c r="G579" s="323"/>
      <c r="H579" s="381"/>
      <c r="I579" s="386"/>
      <c r="J579" s="365" t="s">
        <v>673</v>
      </c>
      <c r="K579" s="85">
        <v>127.8</v>
      </c>
      <c r="L579" s="350"/>
    </row>
    <row r="580" spans="1:21" s="82" customFormat="1" ht="16.5" x14ac:dyDescent="0.35">
      <c r="A580" s="89">
        <v>44295</v>
      </c>
      <c r="B580" s="248" t="s">
        <v>677</v>
      </c>
      <c r="C580" s="966">
        <v>105.69</v>
      </c>
      <c r="D580" s="378"/>
      <c r="E580" s="158">
        <v>44286</v>
      </c>
      <c r="F580" s="85">
        <v>102.7</v>
      </c>
      <c r="G580" s="323"/>
      <c r="H580" s="381"/>
      <c r="I580" s="386"/>
      <c r="J580" s="347" t="s">
        <v>679</v>
      </c>
      <c r="K580" s="84">
        <v>128.5</v>
      </c>
      <c r="L580" s="350"/>
      <c r="M580"/>
      <c r="N580" s="81"/>
      <c r="O580" s="81"/>
      <c r="P580" s="81"/>
      <c r="Q580" s="81"/>
      <c r="R580" s="81"/>
      <c r="S580" s="81"/>
      <c r="T580" s="81"/>
      <c r="U580" s="81"/>
    </row>
    <row r="581" spans="1:21" s="82" customFormat="1" ht="16.5" x14ac:dyDescent="0.35">
      <c r="A581" s="89">
        <v>44301</v>
      </c>
      <c r="B581" s="247" t="s">
        <v>678</v>
      </c>
      <c r="C581" s="967">
        <v>106.26</v>
      </c>
      <c r="D581" s="378"/>
      <c r="E581" s="158">
        <v>44286</v>
      </c>
      <c r="F581" s="85">
        <v>102.7</v>
      </c>
      <c r="G581" s="323"/>
      <c r="H581" s="381"/>
      <c r="I581" s="386"/>
      <c r="J581" s="365" t="s">
        <v>679</v>
      </c>
      <c r="K581" s="85">
        <v>128.5</v>
      </c>
      <c r="L581" s="350"/>
      <c r="M581"/>
      <c r="N581" s="81"/>
      <c r="O581" s="81"/>
      <c r="P581" s="81"/>
      <c r="Q581" s="81"/>
      <c r="R581" s="81"/>
      <c r="S581" s="81"/>
      <c r="T581" s="81"/>
      <c r="U581" s="81"/>
    </row>
    <row r="582" spans="1:21" ht="15.5" x14ac:dyDescent="0.35">
      <c r="A582" s="89">
        <v>44316</v>
      </c>
      <c r="B582" s="248" t="s">
        <v>678</v>
      </c>
      <c r="C582" s="966">
        <v>106.26</v>
      </c>
      <c r="D582" s="378"/>
      <c r="E582" s="89">
        <v>44316</v>
      </c>
      <c r="F582" s="84">
        <v>103.9</v>
      </c>
      <c r="G582" s="323"/>
      <c r="H582" s="381"/>
      <c r="I582" s="386"/>
      <c r="J582" s="365" t="s">
        <v>679</v>
      </c>
      <c r="K582" s="85">
        <v>128.5</v>
      </c>
      <c r="L582" s="350"/>
    </row>
    <row r="583" spans="1:21" ht="15.5" x14ac:dyDescent="0.35">
      <c r="A583" s="89">
        <v>44328</v>
      </c>
      <c r="B583" s="247" t="s">
        <v>680</v>
      </c>
      <c r="C583" s="967">
        <v>106.26</v>
      </c>
      <c r="D583" s="378"/>
      <c r="E583" s="158">
        <v>44316</v>
      </c>
      <c r="F583" s="85">
        <v>103.9</v>
      </c>
      <c r="G583" s="323"/>
      <c r="H583" s="381"/>
      <c r="I583" s="386"/>
      <c r="J583" s="365" t="s">
        <v>679</v>
      </c>
      <c r="K583" s="85">
        <v>128.5</v>
      </c>
      <c r="L583" s="350"/>
    </row>
    <row r="584" spans="1:21" ht="15.5" x14ac:dyDescent="0.35">
      <c r="A584" s="89">
        <v>44344</v>
      </c>
      <c r="B584" s="248" t="s">
        <v>680</v>
      </c>
      <c r="C584" s="966">
        <v>106.26</v>
      </c>
      <c r="D584" s="378"/>
      <c r="E584" s="89">
        <v>44344</v>
      </c>
      <c r="F584" s="84">
        <v>105.2</v>
      </c>
      <c r="G584" s="323"/>
      <c r="H584" s="381"/>
      <c r="I584" s="386"/>
      <c r="J584" s="365" t="s">
        <v>679</v>
      </c>
      <c r="K584" s="85">
        <v>128.5</v>
      </c>
      <c r="L584" s="350"/>
    </row>
    <row r="585" spans="1:21" ht="15.5" x14ac:dyDescent="0.35">
      <c r="A585" s="89">
        <v>44362</v>
      </c>
      <c r="B585" s="247" t="s">
        <v>681</v>
      </c>
      <c r="C585" s="967">
        <v>106.83</v>
      </c>
      <c r="D585" s="378"/>
      <c r="E585" s="158">
        <v>44344</v>
      </c>
      <c r="F585" s="85">
        <v>105.2</v>
      </c>
      <c r="G585" s="323"/>
      <c r="H585" s="381"/>
      <c r="I585" s="386"/>
      <c r="J585" s="365" t="s">
        <v>679</v>
      </c>
      <c r="K585" s="85">
        <v>128.5</v>
      </c>
      <c r="L585" s="350"/>
    </row>
    <row r="586" spans="1:21" ht="15.5" x14ac:dyDescent="0.35">
      <c r="A586" s="89">
        <v>44377</v>
      </c>
      <c r="B586" s="248" t="s">
        <v>681</v>
      </c>
      <c r="C586" s="966">
        <v>106.83</v>
      </c>
      <c r="D586" s="378"/>
      <c r="E586" s="89">
        <v>44377</v>
      </c>
      <c r="F586" s="968">
        <v>106.2</v>
      </c>
      <c r="G586" s="323"/>
      <c r="H586" s="381"/>
      <c r="I586" s="386"/>
      <c r="J586" s="365" t="s">
        <v>679</v>
      </c>
      <c r="K586" s="969">
        <v>128.5</v>
      </c>
      <c r="L586" s="350"/>
    </row>
    <row r="587" spans="1:21" s="82" customFormat="1" ht="16.5" x14ac:dyDescent="0.35">
      <c r="A587" s="89">
        <v>44386</v>
      </c>
      <c r="B587" s="248" t="s">
        <v>681</v>
      </c>
      <c r="C587" s="966">
        <v>106.83</v>
      </c>
      <c r="D587" s="378"/>
      <c r="E587" s="158">
        <v>44377</v>
      </c>
      <c r="F587" s="966">
        <v>106.2</v>
      </c>
      <c r="G587" s="323"/>
      <c r="H587" s="381"/>
      <c r="I587" s="386"/>
      <c r="J587" s="347" t="s">
        <v>682</v>
      </c>
      <c r="K587" s="970">
        <v>128.69999999999999</v>
      </c>
      <c r="L587" s="350"/>
      <c r="M587"/>
      <c r="N587" s="81"/>
      <c r="O587" s="81"/>
      <c r="P587" s="81"/>
      <c r="Q587" s="81"/>
      <c r="R587" s="81"/>
      <c r="S587" s="81"/>
      <c r="T587" s="81"/>
      <c r="U587" s="81"/>
    </row>
    <row r="588" spans="1:21" s="82" customFormat="1" ht="16.5" x14ac:dyDescent="0.35">
      <c r="A588" s="89">
        <v>44390</v>
      </c>
      <c r="B588" s="247" t="s">
        <v>683</v>
      </c>
      <c r="C588" s="967">
        <v>107.6</v>
      </c>
      <c r="D588" s="378"/>
      <c r="E588" s="158">
        <v>44377</v>
      </c>
      <c r="F588" s="966">
        <v>106.2</v>
      </c>
      <c r="G588" s="323"/>
      <c r="H588" s="381"/>
      <c r="I588" s="386"/>
      <c r="J588" s="365" t="s">
        <v>682</v>
      </c>
      <c r="K588" s="969">
        <v>128.69999999999999</v>
      </c>
      <c r="L588" s="350"/>
      <c r="M588"/>
      <c r="N588" s="81"/>
      <c r="O588" s="81"/>
      <c r="P588" s="81"/>
      <c r="Q588" s="81"/>
      <c r="R588" s="81"/>
      <c r="S588" s="81"/>
      <c r="T588" s="81"/>
      <c r="U588" s="81"/>
    </row>
    <row r="589" spans="1:21" ht="15.5" x14ac:dyDescent="0.35">
      <c r="A589" s="89">
        <v>44406</v>
      </c>
      <c r="B589" s="248" t="s">
        <v>683</v>
      </c>
      <c r="C589" s="966">
        <v>107.6</v>
      </c>
      <c r="D589" s="378"/>
      <c r="E589" s="89">
        <v>44406</v>
      </c>
      <c r="F589" s="967">
        <v>107.3</v>
      </c>
      <c r="G589" s="323"/>
      <c r="H589" s="381"/>
      <c r="I589" s="386"/>
      <c r="J589" s="365" t="s">
        <v>682</v>
      </c>
      <c r="K589" s="969">
        <v>128.69999999999999</v>
      </c>
      <c r="L589" s="350"/>
    </row>
    <row r="590" spans="1:21" ht="15.5" x14ac:dyDescent="0.35">
      <c r="A590" s="89">
        <v>44421</v>
      </c>
      <c r="B590" s="247" t="s">
        <v>684</v>
      </c>
      <c r="C590" s="967">
        <v>108.73</v>
      </c>
      <c r="D590" s="378"/>
      <c r="E590" s="158">
        <v>44406</v>
      </c>
      <c r="F590" s="966">
        <v>107.3</v>
      </c>
      <c r="G590" s="323"/>
      <c r="H590" s="381"/>
      <c r="I590" s="386"/>
      <c r="J590" s="365" t="s">
        <v>682</v>
      </c>
      <c r="K590" s="969">
        <v>128.69999999999999</v>
      </c>
      <c r="L590" s="350"/>
    </row>
    <row r="591" spans="1:21" ht="15.5" x14ac:dyDescent="0.35">
      <c r="A591" s="89">
        <v>44439</v>
      </c>
      <c r="B591" s="248" t="s">
        <v>684</v>
      </c>
      <c r="C591" s="966">
        <v>108.73</v>
      </c>
      <c r="D591" s="378"/>
      <c r="E591" s="89">
        <v>44439</v>
      </c>
      <c r="F591" s="967">
        <v>107.5</v>
      </c>
      <c r="G591" s="323"/>
      <c r="H591" s="381"/>
      <c r="I591" s="386"/>
      <c r="J591" s="365" t="s">
        <v>682</v>
      </c>
      <c r="K591" s="969">
        <v>128.69999999999999</v>
      </c>
      <c r="L591" s="350"/>
    </row>
    <row r="592" spans="1:21" ht="15.5" x14ac:dyDescent="0.35">
      <c r="A592" s="89">
        <v>44454</v>
      </c>
      <c r="B592" s="247" t="s">
        <v>685</v>
      </c>
      <c r="C592" s="967">
        <v>108.58</v>
      </c>
      <c r="D592" s="378"/>
      <c r="E592" s="158">
        <v>44439</v>
      </c>
      <c r="F592" s="971">
        <v>107.5</v>
      </c>
      <c r="G592" s="323"/>
      <c r="H592" s="381"/>
      <c r="I592" s="386"/>
      <c r="J592" s="365" t="s">
        <v>682</v>
      </c>
      <c r="K592" s="969">
        <v>128.69999999999999</v>
      </c>
      <c r="L592" s="350"/>
    </row>
    <row r="593" spans="1:15" ht="15.5" x14ac:dyDescent="0.35">
      <c r="A593" s="89">
        <v>44469</v>
      </c>
      <c r="B593" s="248" t="s">
        <v>685</v>
      </c>
      <c r="C593" s="966">
        <v>108.58</v>
      </c>
      <c r="D593" s="378"/>
      <c r="E593" s="89">
        <v>44469</v>
      </c>
      <c r="F593" s="968">
        <v>107.9</v>
      </c>
      <c r="G593" s="323"/>
      <c r="H593" s="381"/>
      <c r="I593" s="386"/>
      <c r="J593" s="365" t="s">
        <v>682</v>
      </c>
      <c r="K593" s="969">
        <v>128.69999999999999</v>
      </c>
      <c r="L593" s="350"/>
    </row>
    <row r="594" spans="1:15" ht="15.5" x14ac:dyDescent="0.35">
      <c r="A594" s="89">
        <v>44477</v>
      </c>
      <c r="B594" s="248" t="s">
        <v>685</v>
      </c>
      <c r="C594" s="966">
        <v>108.58</v>
      </c>
      <c r="D594" s="378"/>
      <c r="E594" s="158">
        <v>44469</v>
      </c>
      <c r="F594" s="971">
        <v>107.9</v>
      </c>
      <c r="G594" s="323"/>
      <c r="H594" s="381"/>
      <c r="I594" s="386"/>
      <c r="J594" s="347" t="s">
        <v>686</v>
      </c>
      <c r="K594" s="970">
        <v>128.19999999999999</v>
      </c>
      <c r="L594" s="350"/>
    </row>
    <row r="595" spans="1:15" ht="15.5" x14ac:dyDescent="0.35">
      <c r="A595" s="89">
        <v>44484</v>
      </c>
      <c r="B595" s="247" t="s">
        <v>687</v>
      </c>
      <c r="C595" s="967">
        <v>108.34</v>
      </c>
      <c r="D595" s="378"/>
      <c r="E595" s="158">
        <v>44469</v>
      </c>
      <c r="F595" s="971">
        <v>107.9</v>
      </c>
      <c r="G595" s="323"/>
      <c r="H595" s="381"/>
      <c r="I595" s="386"/>
      <c r="J595" s="365" t="s">
        <v>686</v>
      </c>
      <c r="K595" s="969">
        <v>128.19999999999999</v>
      </c>
      <c r="L595" s="350"/>
    </row>
    <row r="596" spans="1:15" ht="15.5" x14ac:dyDescent="0.35">
      <c r="A596" s="89">
        <v>44496</v>
      </c>
      <c r="B596" s="248" t="s">
        <v>687</v>
      </c>
      <c r="C596" s="966">
        <v>108.34</v>
      </c>
      <c r="D596" s="378"/>
      <c r="E596" s="89">
        <v>44496</v>
      </c>
      <c r="F596" s="968">
        <v>109.3</v>
      </c>
      <c r="G596" s="323"/>
      <c r="H596" s="381"/>
      <c r="I596" s="386"/>
      <c r="J596" s="365" t="s">
        <v>686</v>
      </c>
      <c r="K596" s="969">
        <v>128.19999999999999</v>
      </c>
      <c r="L596" s="350"/>
    </row>
    <row r="597" spans="1:15" ht="15.5" x14ac:dyDescent="0.35">
      <c r="A597" s="89">
        <v>44516</v>
      </c>
      <c r="B597" s="247" t="s">
        <v>688</v>
      </c>
      <c r="C597" s="970">
        <v>109.35</v>
      </c>
      <c r="D597" s="378"/>
      <c r="E597" s="158">
        <v>44496</v>
      </c>
      <c r="F597" s="969">
        <v>109.3</v>
      </c>
      <c r="G597" s="323"/>
      <c r="H597" s="381"/>
      <c r="I597" s="386"/>
      <c r="J597" s="365" t="s">
        <v>686</v>
      </c>
      <c r="K597" s="969">
        <v>128.19999999999999</v>
      </c>
      <c r="L597" s="350"/>
    </row>
    <row r="598" spans="1:15" ht="15.5" x14ac:dyDescent="0.35">
      <c r="A598" s="232">
        <v>44530</v>
      </c>
      <c r="B598" s="972" t="s">
        <v>688</v>
      </c>
      <c r="C598" s="966">
        <v>109.35</v>
      </c>
      <c r="D598" s="378"/>
      <c r="E598" s="232">
        <v>44530</v>
      </c>
      <c r="F598" s="968">
        <v>111</v>
      </c>
      <c r="G598" s="323"/>
      <c r="H598" s="381"/>
      <c r="I598" s="386"/>
      <c r="J598" s="930" t="s">
        <v>686</v>
      </c>
      <c r="K598" s="969">
        <v>128.19999999999999</v>
      </c>
      <c r="L598" s="350"/>
    </row>
    <row r="599" spans="1:15" ht="15.5" x14ac:dyDescent="0.35">
      <c r="A599" s="232">
        <v>44545</v>
      </c>
      <c r="B599" s="973" t="s">
        <v>689</v>
      </c>
      <c r="C599" s="970">
        <v>109.81</v>
      </c>
      <c r="D599" s="378"/>
      <c r="E599" s="312">
        <v>44530</v>
      </c>
      <c r="F599" s="969">
        <v>111</v>
      </c>
      <c r="G599" s="323"/>
      <c r="H599" s="381"/>
      <c r="I599" s="386"/>
      <c r="J599" s="930" t="s">
        <v>686</v>
      </c>
      <c r="K599" s="969">
        <v>128.19999999999999</v>
      </c>
      <c r="L599" s="350"/>
    </row>
    <row r="600" spans="1:15" ht="15.5" x14ac:dyDescent="0.35">
      <c r="A600" s="89">
        <v>44552</v>
      </c>
      <c r="B600" s="248" t="s">
        <v>689</v>
      </c>
      <c r="C600" s="966">
        <v>109.81</v>
      </c>
      <c r="D600" s="378"/>
      <c r="E600" s="89">
        <v>44552</v>
      </c>
      <c r="F600" s="968">
        <v>112.2</v>
      </c>
      <c r="G600" s="323"/>
      <c r="H600" s="381"/>
      <c r="I600" s="386"/>
      <c r="J600" s="365" t="s">
        <v>686</v>
      </c>
      <c r="K600" s="969">
        <v>128.19999999999999</v>
      </c>
      <c r="L600" s="350"/>
    </row>
    <row r="601" spans="1:15" ht="15.5" x14ac:dyDescent="0.35">
      <c r="A601" s="232">
        <v>44568</v>
      </c>
      <c r="B601" s="972" t="s">
        <v>689</v>
      </c>
      <c r="C601" s="966">
        <v>109.81</v>
      </c>
      <c r="D601" s="378"/>
      <c r="E601" s="312">
        <v>44552</v>
      </c>
      <c r="F601" s="969">
        <v>112.2</v>
      </c>
      <c r="G601" s="323"/>
      <c r="H601" s="381"/>
      <c r="I601" s="386"/>
      <c r="J601" s="929" t="s">
        <v>691</v>
      </c>
      <c r="K601" s="970">
        <v>128.80000000000001</v>
      </c>
      <c r="L601" s="350"/>
    </row>
    <row r="602" spans="1:15" ht="15.5" x14ac:dyDescent="0.35">
      <c r="A602" s="232">
        <v>44575</v>
      </c>
      <c r="B602" s="973" t="s">
        <v>690</v>
      </c>
      <c r="C602" s="970">
        <v>109.77</v>
      </c>
      <c r="D602" s="378"/>
      <c r="E602" s="312">
        <v>44552</v>
      </c>
      <c r="F602" s="969">
        <v>112.2</v>
      </c>
      <c r="G602" s="323"/>
      <c r="H602" s="381"/>
      <c r="I602" s="386"/>
      <c r="J602" s="930" t="s">
        <v>691</v>
      </c>
      <c r="K602" s="969">
        <v>128.80000000000001</v>
      </c>
      <c r="L602" s="350"/>
    </row>
    <row r="603" spans="1:15" ht="15.5" x14ac:dyDescent="0.35">
      <c r="A603" s="232">
        <v>44589</v>
      </c>
      <c r="B603" s="972" t="s">
        <v>690</v>
      </c>
      <c r="C603" s="966">
        <v>109.77</v>
      </c>
      <c r="D603" s="378"/>
      <c r="E603" s="232">
        <v>44589</v>
      </c>
      <c r="F603" s="968">
        <v>114</v>
      </c>
      <c r="G603" s="323"/>
      <c r="H603" s="381"/>
      <c r="I603" s="386"/>
      <c r="J603" s="756" t="s">
        <v>691</v>
      </c>
      <c r="K603" s="969">
        <v>128.80000000000001</v>
      </c>
      <c r="L603" s="350"/>
    </row>
    <row r="604" spans="1:15" ht="15.5" x14ac:dyDescent="0.35">
      <c r="A604" s="232">
        <v>44610</v>
      </c>
      <c r="B604" s="973" t="s">
        <v>692</v>
      </c>
      <c r="C604" s="970">
        <v>110.3</v>
      </c>
      <c r="D604" s="378"/>
      <c r="E604" s="312">
        <v>44589</v>
      </c>
      <c r="F604" s="969">
        <v>114</v>
      </c>
      <c r="G604" s="323"/>
      <c r="H604" s="381"/>
      <c r="I604" s="386"/>
      <c r="J604" s="756" t="s">
        <v>691</v>
      </c>
      <c r="K604" s="969">
        <v>128.80000000000001</v>
      </c>
      <c r="L604" s="350"/>
    </row>
    <row r="605" spans="1:15" s="82" customFormat="1" ht="16.5" x14ac:dyDescent="0.35">
      <c r="A605" s="232">
        <v>44617</v>
      </c>
      <c r="B605" s="972" t="s">
        <v>692</v>
      </c>
      <c r="C605" s="975">
        <v>110.3</v>
      </c>
      <c r="D605" s="378"/>
      <c r="E605" s="232">
        <v>44617</v>
      </c>
      <c r="F605" s="968">
        <v>117.1</v>
      </c>
      <c r="G605" s="323"/>
      <c r="H605" s="381"/>
      <c r="I605" s="386"/>
      <c r="J605" s="756" t="s">
        <v>691</v>
      </c>
      <c r="K605" s="976">
        <v>128.80000000000001</v>
      </c>
      <c r="L605" s="350"/>
      <c r="M605" s="974"/>
      <c r="N605" s="974"/>
      <c r="O605" s="974"/>
    </row>
    <row r="606" spans="1:15" ht="15.5" x14ac:dyDescent="0.35">
      <c r="A606" s="232">
        <v>44635</v>
      </c>
      <c r="B606" s="973" t="s">
        <v>693</v>
      </c>
      <c r="C606" s="977">
        <v>112.01</v>
      </c>
      <c r="D606" s="378"/>
      <c r="E606" s="312">
        <v>44617</v>
      </c>
      <c r="F606" s="971">
        <v>117.1</v>
      </c>
      <c r="G606" s="323"/>
      <c r="H606" s="381"/>
      <c r="I606" s="386"/>
      <c r="J606" s="756" t="s">
        <v>691</v>
      </c>
      <c r="K606" s="976">
        <v>128.80000000000001</v>
      </c>
      <c r="L606" s="350"/>
    </row>
    <row r="607" spans="1:15" s="82" customFormat="1" ht="16.5" x14ac:dyDescent="0.35">
      <c r="A607" s="232">
        <v>44651</v>
      </c>
      <c r="B607" s="972" t="s">
        <v>693</v>
      </c>
      <c r="C607" s="975">
        <v>112.01</v>
      </c>
      <c r="D607" s="378"/>
      <c r="E607" s="232">
        <v>44651</v>
      </c>
      <c r="F607" s="968">
        <v>119.9</v>
      </c>
      <c r="G607" s="323"/>
      <c r="H607" s="381"/>
      <c r="I607" s="386"/>
      <c r="J607" s="756" t="s">
        <v>691</v>
      </c>
      <c r="K607" s="976">
        <v>128.80000000000001</v>
      </c>
      <c r="L607" s="350"/>
      <c r="M607" s="974"/>
      <c r="N607" s="974"/>
      <c r="O607" s="974"/>
    </row>
  </sheetData>
  <mergeCells count="4">
    <mergeCell ref="N3:Z3"/>
    <mergeCell ref="A410:D410"/>
    <mergeCell ref="E204:I204"/>
    <mergeCell ref="J213:L21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O70"/>
  <sheetViews>
    <sheetView showGridLines="0" zoomScale="80" zoomScaleNormal="80" workbookViewId="0">
      <selection activeCell="G5" sqref="G5"/>
    </sheetView>
  </sheetViews>
  <sheetFormatPr baseColWidth="10" defaultRowHeight="14.5" x14ac:dyDescent="0.35"/>
  <cols>
    <col min="1" max="1" width="21.453125" customWidth="1"/>
    <col min="2" max="2" width="16" customWidth="1"/>
    <col min="3" max="3" width="14.26953125" customWidth="1"/>
    <col min="5" max="5" width="12.1796875" customWidth="1"/>
    <col min="6" max="6" width="15.81640625" customWidth="1"/>
    <col min="7" max="7" width="12.7265625" bestFit="1" customWidth="1"/>
    <col min="8" max="8" width="16.453125" customWidth="1"/>
    <col min="9" max="9" width="13.81640625" bestFit="1" customWidth="1"/>
    <col min="10" max="10" width="5.7265625" customWidth="1"/>
    <col min="11" max="11" width="16.7265625" customWidth="1"/>
    <col min="12" max="12" width="12" customWidth="1"/>
  </cols>
  <sheetData>
    <row r="1" spans="1:12" ht="24.75" customHeight="1" x14ac:dyDescent="0.35">
      <c r="A1" s="1072" t="s">
        <v>0</v>
      </c>
      <c r="B1" s="1073"/>
      <c r="C1" s="1074"/>
      <c r="D1" s="1074"/>
      <c r="E1" s="2"/>
      <c r="F1" s="172" t="s">
        <v>393</v>
      </c>
      <c r="G1" s="1075"/>
      <c r="H1" s="1075"/>
      <c r="I1" s="1076"/>
      <c r="J1" s="3"/>
      <c r="K1" s="1068"/>
      <c r="L1" s="1068"/>
    </row>
    <row r="2" spans="1:12" ht="6.75" customHeight="1" x14ac:dyDescent="0.35">
      <c r="G2" s="173"/>
      <c r="H2" s="174"/>
      <c r="J2" s="6"/>
    </row>
    <row r="3" spans="1:12" ht="15.75" customHeight="1" x14ac:dyDescent="0.35">
      <c r="A3" s="1069" t="s">
        <v>392</v>
      </c>
      <c r="B3" s="1069"/>
      <c r="C3" s="1070"/>
      <c r="D3" s="1070"/>
      <c r="E3" s="1071" t="s">
        <v>390</v>
      </c>
      <c r="F3" s="1071"/>
      <c r="G3" s="1062" t="s">
        <v>385</v>
      </c>
      <c r="H3" s="1062"/>
      <c r="I3" s="1062"/>
      <c r="J3" s="6"/>
    </row>
    <row r="4" spans="1:12" ht="18.75" customHeight="1" x14ac:dyDescent="0.35">
      <c r="A4" s="1077" t="s">
        <v>470</v>
      </c>
      <c r="B4" s="1077"/>
      <c r="C4" s="1078"/>
      <c r="D4" s="1078"/>
      <c r="E4" s="1060" t="s">
        <v>391</v>
      </c>
      <c r="F4" s="1061"/>
      <c r="G4" s="175"/>
      <c r="H4" s="7" t="s">
        <v>1</v>
      </c>
      <c r="I4" s="176"/>
      <c r="J4" s="171"/>
      <c r="L4" s="8"/>
    </row>
    <row r="5" spans="1:12" ht="24" customHeight="1" x14ac:dyDescent="0.35">
      <c r="A5" s="4"/>
      <c r="B5" s="5"/>
      <c r="C5" s="5"/>
      <c r="D5" s="5"/>
      <c r="E5" s="6"/>
      <c r="F5" s="6"/>
      <c r="G5" s="961">
        <f>IF(G3="S06",IF(I4&lt;DATE(YEAR(G4),MONTH(F39),DAY(F39)),DATE(YEAR(G4)-1,MONTH(F39),DAY(F39)),DATE(YEAR(G4),MONTH(F39),DAY(F39))),IF(MONTH(F39)=MONTH(G4),G4,IF(MONTH(G4)&gt;=7,DATE(YEAR(G4),MONTH(F39),DAY(F39)),DATE(YEAR(G4)-1,MONTH(F39),DAY(F39)))))</f>
        <v>0</v>
      </c>
      <c r="H5" s="6"/>
      <c r="I5" s="6"/>
      <c r="J5" s="6"/>
      <c r="L5" s="8"/>
    </row>
    <row r="6" spans="1:12" ht="24" customHeight="1" x14ac:dyDescent="0.35">
      <c r="A6" s="9" t="s">
        <v>2</v>
      </c>
      <c r="B6" s="1062"/>
      <c r="C6" s="1062"/>
      <c r="D6" s="1062"/>
      <c r="E6" s="10"/>
      <c r="F6" s="9" t="s">
        <v>3</v>
      </c>
      <c r="G6" s="1063" t="s">
        <v>467</v>
      </c>
      <c r="H6" s="1063"/>
      <c r="I6" s="1063"/>
      <c r="J6" s="6"/>
    </row>
    <row r="7" spans="1:12" ht="27" customHeight="1" x14ac:dyDescent="0.35">
      <c r="A7" s="11" t="s">
        <v>4</v>
      </c>
      <c r="B7" s="1058"/>
      <c r="C7" s="1058"/>
      <c r="D7" s="1058"/>
      <c r="E7" s="10"/>
      <c r="F7" s="11" t="s">
        <v>4</v>
      </c>
      <c r="G7" s="1058" t="s">
        <v>465</v>
      </c>
      <c r="H7" s="1058"/>
      <c r="I7" s="1058"/>
      <c r="J7" s="6"/>
    </row>
    <row r="8" spans="1:12" ht="23.15" customHeight="1" x14ac:dyDescent="0.35">
      <c r="A8" s="11" t="s">
        <v>5</v>
      </c>
      <c r="B8" s="1058"/>
      <c r="C8" s="1058"/>
      <c r="D8" s="1058"/>
      <c r="E8" s="10"/>
      <c r="F8" s="11" t="s">
        <v>5</v>
      </c>
      <c r="G8" s="1058" t="s">
        <v>466</v>
      </c>
      <c r="H8" s="1058"/>
      <c r="I8" s="1058"/>
    </row>
    <row r="9" spans="1:12" ht="14.5" customHeight="1" x14ac:dyDescent="0.35">
      <c r="A9" s="11" t="s">
        <v>6</v>
      </c>
      <c r="B9" s="1048"/>
      <c r="C9" s="1048"/>
      <c r="D9" s="1048"/>
      <c r="E9" s="10"/>
      <c r="F9" s="11" t="s">
        <v>6</v>
      </c>
      <c r="G9" s="1048" t="s">
        <v>468</v>
      </c>
      <c r="H9" s="1048"/>
      <c r="I9" s="1048"/>
      <c r="J9" s="6"/>
    </row>
    <row r="10" spans="1:12" ht="14.5" customHeight="1" x14ac:dyDescent="0.35">
      <c r="A10" s="11" t="s">
        <v>7</v>
      </c>
      <c r="B10" s="1049"/>
      <c r="C10" s="1049"/>
      <c r="D10" s="1049"/>
      <c r="E10" s="10"/>
      <c r="F10" s="11" t="s">
        <v>7</v>
      </c>
      <c r="G10" s="1049" t="s">
        <v>469</v>
      </c>
      <c r="H10" s="1050"/>
      <c r="I10" s="1050"/>
      <c r="J10" s="6"/>
    </row>
    <row r="11" spans="1:12" ht="23" x14ac:dyDescent="0.35">
      <c r="A11" s="12" t="s">
        <v>409</v>
      </c>
      <c r="B11" s="1052"/>
      <c r="C11" s="1052"/>
      <c r="D11" s="1052"/>
      <c r="E11" s="6"/>
      <c r="F11" s="1053" t="s">
        <v>8</v>
      </c>
      <c r="G11" s="1053"/>
      <c r="H11" s="1054" t="s">
        <v>9</v>
      </c>
      <c r="I11" s="1054"/>
      <c r="J11" s="6"/>
    </row>
    <row r="12" spans="1:12" x14ac:dyDescent="0.35">
      <c r="A12" s="1055" t="s">
        <v>10</v>
      </c>
      <c r="B12" s="1056"/>
      <c r="C12" s="1056"/>
      <c r="D12" s="1056"/>
      <c r="E12" s="13"/>
      <c r="F12" s="1055" t="s">
        <v>11</v>
      </c>
      <c r="G12" s="1056"/>
      <c r="H12" s="1056"/>
      <c r="I12" s="1056"/>
      <c r="J12" s="6"/>
    </row>
    <row r="13" spans="1:12" ht="23" x14ac:dyDescent="0.35">
      <c r="A13" s="11" t="s">
        <v>4</v>
      </c>
      <c r="B13" s="1057"/>
      <c r="C13" s="1057"/>
      <c r="D13" s="1057"/>
      <c r="E13" s="6"/>
      <c r="F13" s="11" t="s">
        <v>12</v>
      </c>
      <c r="G13" s="1057"/>
      <c r="H13" s="1057"/>
      <c r="I13" s="1057"/>
      <c r="J13" s="6"/>
    </row>
    <row r="14" spans="1:12" ht="23" x14ac:dyDescent="0.35">
      <c r="A14" s="11" t="s">
        <v>5</v>
      </c>
      <c r="B14" s="1058"/>
      <c r="C14" s="1058"/>
      <c r="D14" s="1058"/>
      <c r="E14" s="6"/>
      <c r="F14" s="11" t="s">
        <v>5</v>
      </c>
      <c r="G14" s="1048"/>
      <c r="H14" s="1048"/>
      <c r="I14" s="1048"/>
      <c r="J14" s="6"/>
    </row>
    <row r="15" spans="1:12" x14ac:dyDescent="0.35">
      <c r="A15" s="4"/>
      <c r="B15" s="5"/>
      <c r="C15" s="5"/>
      <c r="D15" s="5"/>
      <c r="E15" s="6"/>
      <c r="F15" s="6"/>
      <c r="G15" s="6"/>
      <c r="H15" s="6"/>
      <c r="I15" s="6"/>
      <c r="J15" s="6"/>
    </row>
    <row r="16" spans="1:12" x14ac:dyDescent="0.35">
      <c r="A16" s="1046" t="s">
        <v>13</v>
      </c>
      <c r="B16" s="1059"/>
      <c r="C16" s="1059"/>
      <c r="D16" s="1059"/>
      <c r="E16" s="1059"/>
      <c r="F16" s="1059"/>
      <c r="G16" s="1059"/>
      <c r="H16" s="14"/>
      <c r="I16" s="15"/>
      <c r="J16" s="16"/>
    </row>
    <row r="17" spans="1:10" x14ac:dyDescent="0.35">
      <c r="A17" s="1037" t="s">
        <v>14</v>
      </c>
      <c r="B17" s="1038"/>
      <c r="C17" s="17" t="str">
        <f>IF(ISBLANK(I4),"",I4)</f>
        <v/>
      </c>
      <c r="D17" s="1039" t="s">
        <v>15</v>
      </c>
      <c r="E17" s="1044"/>
      <c r="F17" s="1044"/>
      <c r="G17" s="1044"/>
      <c r="H17" s="1044"/>
      <c r="I17" s="275"/>
      <c r="J17" s="16"/>
    </row>
    <row r="18" spans="1:10" x14ac:dyDescent="0.35">
      <c r="A18" s="1051" t="s">
        <v>16</v>
      </c>
      <c r="B18" s="1044"/>
      <c r="C18" s="17" t="str">
        <f>IF(ISBLANK(G4),"",G4)</f>
        <v/>
      </c>
      <c r="D18" s="1039" t="s">
        <v>17</v>
      </c>
      <c r="E18" s="1038"/>
      <c r="F18" s="1038"/>
      <c r="G18" s="1038"/>
      <c r="H18" s="1038"/>
      <c r="I18" s="179"/>
      <c r="J18" s="16"/>
    </row>
    <row r="19" spans="1:10" x14ac:dyDescent="0.35">
      <c r="A19" s="1041" t="s">
        <v>18</v>
      </c>
      <c r="B19" s="1045"/>
      <c r="C19" s="1045"/>
      <c r="D19" s="1045"/>
      <c r="E19" s="989"/>
      <c r="F19" s="989"/>
      <c r="G19" s="989"/>
      <c r="H19" s="989"/>
      <c r="I19" s="18">
        <f>I17-I18</f>
        <v>0</v>
      </c>
      <c r="J19" s="16"/>
    </row>
    <row r="20" spans="1:10" x14ac:dyDescent="0.35">
      <c r="A20" s="19"/>
      <c r="B20" s="20"/>
      <c r="C20" s="20"/>
      <c r="D20" s="20"/>
      <c r="E20" s="21"/>
      <c r="F20" s="21"/>
      <c r="G20" s="21"/>
      <c r="H20" s="21"/>
      <c r="I20" s="22"/>
      <c r="J20" s="16"/>
    </row>
    <row r="21" spans="1:10" x14ac:dyDescent="0.35">
      <c r="A21" s="23"/>
      <c r="B21" s="23"/>
      <c r="C21" s="23"/>
      <c r="D21" s="23"/>
      <c r="E21" s="24"/>
      <c r="F21" s="24"/>
      <c r="G21" s="24"/>
      <c r="H21" s="24"/>
      <c r="I21" s="25"/>
      <c r="J21" s="16"/>
    </row>
    <row r="22" spans="1:10" x14ac:dyDescent="0.35">
      <c r="A22" s="1046" t="s">
        <v>19</v>
      </c>
      <c r="B22" s="1047"/>
      <c r="C22" s="1047"/>
      <c r="D22" s="1047"/>
      <c r="E22" s="1047"/>
      <c r="F22" s="1047"/>
      <c r="G22" s="1047"/>
      <c r="H22" s="14"/>
      <c r="I22" s="180"/>
      <c r="J22" s="16"/>
    </row>
    <row r="23" spans="1:10" x14ac:dyDescent="0.35">
      <c r="A23" s="1037" t="s">
        <v>14</v>
      </c>
      <c r="B23" s="1038"/>
      <c r="C23" s="17" t="str">
        <f>IF(ISBLANK(I4),"",I4)</f>
        <v/>
      </c>
      <c r="D23" s="1039" t="s">
        <v>20</v>
      </c>
      <c r="E23" s="1040"/>
      <c r="F23" s="1040"/>
      <c r="G23" s="1040"/>
      <c r="H23" s="1040"/>
      <c r="I23" s="275"/>
      <c r="J23" s="16"/>
    </row>
    <row r="24" spans="1:10" x14ac:dyDescent="0.35">
      <c r="A24" s="1037" t="s">
        <v>16</v>
      </c>
      <c r="B24" s="1038"/>
      <c r="C24" s="17" t="str">
        <f>IF(ISBLANK(G4),"",G4)</f>
        <v/>
      </c>
      <c r="D24" s="1039" t="s">
        <v>21</v>
      </c>
      <c r="E24" s="1040"/>
      <c r="F24" s="1040"/>
      <c r="G24" s="1040"/>
      <c r="H24" s="1040"/>
      <c r="I24" s="179"/>
      <c r="J24" s="16"/>
    </row>
    <row r="25" spans="1:10" x14ac:dyDescent="0.35">
      <c r="A25" s="1041" t="s">
        <v>22</v>
      </c>
      <c r="B25" s="1042"/>
      <c r="C25" s="1042"/>
      <c r="D25" s="1042"/>
      <c r="E25" s="1043"/>
      <c r="F25" s="1043"/>
      <c r="G25" s="1043"/>
      <c r="H25" s="1043"/>
      <c r="I25" s="26">
        <f>I23-I24</f>
        <v>0</v>
      </c>
      <c r="J25" s="16"/>
    </row>
    <row r="26" spans="1:10" x14ac:dyDescent="0.35">
      <c r="A26" s="19"/>
      <c r="B26" s="27"/>
      <c r="C26" s="27"/>
      <c r="D26" s="27"/>
      <c r="E26" s="28"/>
      <c r="F26" s="28"/>
      <c r="G26" s="28"/>
      <c r="H26" s="28"/>
      <c r="I26" s="29"/>
      <c r="J26" s="16"/>
    </row>
    <row r="27" spans="1:10" x14ac:dyDescent="0.35">
      <c r="A27" s="302"/>
      <c r="B27" s="303"/>
      <c r="C27" s="303"/>
      <c r="D27" s="303"/>
      <c r="E27" s="304"/>
      <c r="F27" s="304"/>
      <c r="G27" s="304"/>
      <c r="H27" s="304"/>
      <c r="I27" s="295"/>
      <c r="J27" s="16"/>
    </row>
    <row r="28" spans="1:10" x14ac:dyDescent="0.35">
      <c r="A28" s="1009" t="str">
        <f>IF(G3="S17","Seulement pour le S17, nombre d'heures de déconnexion reçu par mail","")</f>
        <v/>
      </c>
      <c r="B28" s="1010"/>
      <c r="C28" s="1010"/>
      <c r="D28" s="1010"/>
      <c r="E28" s="1011"/>
      <c r="F28" s="1011"/>
      <c r="G28" s="1011"/>
      <c r="H28" s="1011"/>
      <c r="I28" s="329"/>
      <c r="J28" s="16"/>
    </row>
    <row r="29" spans="1:10" x14ac:dyDescent="0.35">
      <c r="A29" s="34"/>
      <c r="B29" s="35"/>
      <c r="C29" s="35"/>
      <c r="D29" s="35"/>
      <c r="E29" s="36"/>
      <c r="F29" s="36"/>
      <c r="G29" s="36"/>
      <c r="H29" s="36"/>
      <c r="I29" s="22"/>
      <c r="J29" s="16"/>
    </row>
    <row r="30" spans="1:10" x14ac:dyDescent="0.35">
      <c r="A30" s="23"/>
      <c r="B30" s="30"/>
      <c r="C30" s="30"/>
      <c r="D30" s="30"/>
      <c r="E30" s="31"/>
      <c r="F30" s="31"/>
      <c r="G30" s="31"/>
      <c r="H30" s="31"/>
      <c r="I30" s="25"/>
      <c r="J30" s="16"/>
    </row>
    <row r="31" spans="1:10" x14ac:dyDescent="0.35">
      <c r="A31" s="1009" t="s">
        <v>23</v>
      </c>
      <c r="B31" s="1010"/>
      <c r="C31" s="1010"/>
      <c r="D31" s="1010"/>
      <c r="E31" s="1011"/>
      <c r="F31" s="1011"/>
      <c r="G31" s="1011"/>
      <c r="H31" s="1011"/>
      <c r="I31" s="32">
        <f>I19-I25</f>
        <v>0</v>
      </c>
      <c r="J31" s="33"/>
    </row>
    <row r="32" spans="1:10" ht="15.75" customHeight="1" x14ac:dyDescent="0.35">
      <c r="A32" s="1005" t="str">
        <f>IF(G3="S17","Seulement pour le S17, en cas du non-respect des ordres de déconnexion, énergie à défalquer de l'énergie produite (kWh)","")</f>
        <v/>
      </c>
      <c r="B32" s="1006"/>
      <c r="C32" s="1006"/>
      <c r="D32" s="1006"/>
      <c r="E32" s="1006"/>
      <c r="F32" s="1006"/>
      <c r="G32" s="1006"/>
      <c r="H32" s="1006"/>
      <c r="I32" s="341"/>
      <c r="J32" s="33"/>
    </row>
    <row r="33" spans="1:15" x14ac:dyDescent="0.35">
      <c r="A33" s="37"/>
      <c r="B33" s="38"/>
      <c r="C33" s="38"/>
      <c r="D33" s="38"/>
      <c r="E33" s="39"/>
      <c r="F33" s="39"/>
      <c r="G33" s="39"/>
      <c r="H33" s="39"/>
      <c r="I33" s="295"/>
      <c r="J33" s="33"/>
    </row>
    <row r="34" spans="1:15" x14ac:dyDescent="0.35">
      <c r="A34" s="1009" t="str">
        <f>IF(G3="S17","Seulement pour le S17, production liée aux heures de déconnexion (0,75* Nbre d'heures de déconnexion*Pmax de l'installation)","")</f>
        <v/>
      </c>
      <c r="B34" s="1010"/>
      <c r="C34" s="1010"/>
      <c r="D34" s="1010"/>
      <c r="E34" s="1011"/>
      <c r="F34" s="1011"/>
      <c r="G34" s="1011"/>
      <c r="H34" s="1011"/>
      <c r="I34" s="32">
        <f>IF(G3="S17",ROUND(I28*0.75*F38,0),0)</f>
        <v>0</v>
      </c>
      <c r="J34" s="33"/>
    </row>
    <row r="35" spans="1:15" x14ac:dyDescent="0.35">
      <c r="A35" s="34"/>
      <c r="B35" s="35"/>
      <c r="C35" s="35"/>
      <c r="D35" s="35"/>
      <c r="E35" s="36"/>
      <c r="F35" s="36"/>
      <c r="G35" s="36"/>
      <c r="H35" s="36"/>
      <c r="I35" s="22"/>
      <c r="J35" s="33"/>
    </row>
    <row r="36" spans="1:15" x14ac:dyDescent="0.35">
      <c r="A36" s="37"/>
      <c r="B36" s="38"/>
      <c r="C36" s="38"/>
      <c r="D36" s="38"/>
      <c r="E36" s="39"/>
      <c r="F36" s="39"/>
      <c r="G36" s="39"/>
      <c r="H36" s="39"/>
      <c r="I36" s="25"/>
      <c r="J36" s="33"/>
      <c r="K36" s="1"/>
    </row>
    <row r="37" spans="1:15" x14ac:dyDescent="0.35">
      <c r="A37" s="1012" t="s">
        <v>547</v>
      </c>
      <c r="B37" s="1013"/>
      <c r="C37" s="1013"/>
      <c r="D37" s="1013"/>
      <c r="E37" s="1013"/>
      <c r="F37" s="40"/>
      <c r="G37" s="40"/>
      <c r="H37" s="1014"/>
      <c r="I37" s="1015"/>
      <c r="J37" s="33"/>
    </row>
    <row r="38" spans="1:15" x14ac:dyDescent="0.35">
      <c r="A38" s="1019" t="s">
        <v>548</v>
      </c>
      <c r="B38" s="1020"/>
      <c r="C38" s="1020"/>
      <c r="D38" s="1020"/>
      <c r="E38" s="1020"/>
      <c r="F38" s="1021"/>
      <c r="G38" s="1022"/>
      <c r="H38" s="41"/>
      <c r="I38" s="42"/>
      <c r="J38" s="33"/>
      <c r="K38" s="355"/>
    </row>
    <row r="39" spans="1:15" x14ac:dyDescent="0.35">
      <c r="A39" s="1019" t="s">
        <v>549</v>
      </c>
      <c r="B39" s="1020"/>
      <c r="C39" s="1020"/>
      <c r="D39" s="1020"/>
      <c r="E39" s="1020"/>
      <c r="F39" s="1023"/>
      <c r="G39" s="1024"/>
      <c r="H39" s="41"/>
      <c r="I39" s="42"/>
      <c r="K39" s="43"/>
      <c r="M39" s="44"/>
    </row>
    <row r="40" spans="1:15" x14ac:dyDescent="0.35">
      <c r="A40" s="1019" t="str">
        <f>IF(F38="","","Plafond annuel de l'énergie livrée, en heures : ")</f>
        <v/>
      </c>
      <c r="B40" s="1020"/>
      <c r="C40" s="1020"/>
      <c r="D40" s="1020"/>
      <c r="E40" s="41"/>
      <c r="F40" s="1025" t="str">
        <f>IF(F38="","",H37/F38)</f>
        <v/>
      </c>
      <c r="G40" s="1026"/>
      <c r="H40" s="41"/>
      <c r="I40" s="42"/>
      <c r="J40" s="45"/>
      <c r="K40" s="46"/>
      <c r="L40" s="47"/>
      <c r="M40" s="44"/>
    </row>
    <row r="41" spans="1:15" ht="21" customHeight="1" x14ac:dyDescent="0.35">
      <c r="A41" s="1064" t="s">
        <v>553</v>
      </c>
      <c r="B41" s="1065"/>
      <c r="C41" s="1065"/>
      <c r="D41" s="1065"/>
      <c r="E41" s="1065"/>
      <c r="F41" s="1065"/>
      <c r="G41" s="1065"/>
      <c r="H41" s="1066"/>
      <c r="I41" s="1067"/>
      <c r="J41" s="45"/>
      <c r="K41" s="46"/>
      <c r="L41" s="47"/>
      <c r="M41" s="44"/>
    </row>
    <row r="42" spans="1:15" x14ac:dyDescent="0.35">
      <c r="A42" s="1005"/>
      <c r="B42" s="1006"/>
      <c r="C42" s="1006"/>
      <c r="D42" s="1006"/>
      <c r="E42" s="1006"/>
      <c r="F42" s="1006"/>
      <c r="G42" s="1006"/>
      <c r="H42" s="1007"/>
      <c r="I42" s="1008"/>
      <c r="J42" s="33"/>
    </row>
    <row r="43" spans="1:15" x14ac:dyDescent="0.35">
      <c r="A43" s="1027" t="s">
        <v>550</v>
      </c>
      <c r="B43" s="1028"/>
      <c r="C43" s="1028"/>
      <c r="D43" s="1028"/>
      <c r="E43" s="1028"/>
      <c r="F43" s="1028"/>
      <c r="G43" s="1028"/>
      <c r="H43" s="1029"/>
      <c r="I43" s="1030"/>
      <c r="J43" s="33"/>
      <c r="L43" s="8"/>
    </row>
    <row r="44" spans="1:15" x14ac:dyDescent="0.35">
      <c r="A44" s="1031" t="s">
        <v>551</v>
      </c>
      <c r="B44" s="1032"/>
      <c r="C44" s="1032"/>
      <c r="D44" s="1032"/>
      <c r="E44" s="1032"/>
      <c r="F44" s="1032"/>
      <c r="G44" s="1032"/>
      <c r="H44" s="1033"/>
      <c r="I44" s="1034"/>
      <c r="J44" s="33"/>
      <c r="L44" s="51"/>
    </row>
    <row r="45" spans="1:15" x14ac:dyDescent="0.35">
      <c r="A45" s="52"/>
      <c r="B45" s="53"/>
      <c r="C45" s="53"/>
      <c r="D45" s="53"/>
      <c r="E45" s="53"/>
      <c r="F45" s="53"/>
      <c r="G45" s="53"/>
      <c r="H45" s="54"/>
      <c r="I45" s="55"/>
      <c r="L45" s="41"/>
      <c r="M45" s="41"/>
      <c r="N45" s="41"/>
      <c r="O45" s="41"/>
    </row>
    <row r="46" spans="1:15" x14ac:dyDescent="0.35">
      <c r="A46" s="56"/>
      <c r="B46" s="296"/>
      <c r="C46" s="296"/>
      <c r="D46" s="296"/>
      <c r="E46" s="33"/>
      <c r="F46" s="296"/>
      <c r="G46" s="296"/>
      <c r="H46" s="57"/>
      <c r="I46" s="58"/>
      <c r="J46" s="33"/>
    </row>
    <row r="47" spans="1:15" x14ac:dyDescent="0.35">
      <c r="A47" s="1035" t="s">
        <v>24</v>
      </c>
      <c r="B47" s="1036"/>
      <c r="C47" s="1036"/>
      <c r="D47" s="59">
        <f>IF(G3="S06",ROUND(IF(G4&lt;F39+365,1,0.4+0.3*(G47/G48)+0.3*(I47/I48)),5),ROUND(IF(G4&lt;F39+365,1,0.8+0.1*(G47/G48)+0.1*(I47/I48)),5))</f>
        <v>1</v>
      </c>
      <c r="E47" s="301"/>
      <c r="F47" s="167" t="s">
        <v>414</v>
      </c>
      <c r="G47" s="181" t="e">
        <f>IF(G3="S06",(VLOOKUP(G5,'Indices INSEE '!A:L,11,1)),(VLOOKUP(G5,'Indices INSEE '!N:Y,11,1)))</f>
        <v>#N/A</v>
      </c>
      <c r="H47" s="165" t="s">
        <v>415</v>
      </c>
      <c r="I47" s="183" t="e">
        <f>IF(G3="S06",(VLOOKUP(G5,'Indices INSEE '!A:L,6,1)),(VLOOKUP(G5,'Indices INSEE '!N:Y,6,1)))</f>
        <v>#N/A</v>
      </c>
      <c r="J47" s="60"/>
      <c r="K47" s="170"/>
    </row>
    <row r="48" spans="1:15" ht="20.25" customHeight="1" x14ac:dyDescent="0.35">
      <c r="A48" s="161"/>
      <c r="B48" s="162"/>
      <c r="C48" s="162"/>
      <c r="D48" s="162"/>
      <c r="E48" s="163"/>
      <c r="F48" s="166" t="s">
        <v>417</v>
      </c>
      <c r="G48" s="182" t="e">
        <f>IF(G3="S06",(VLOOKUP(F39,'Indices INSEE '!A:L,11,1)),(VLOOKUP(F39,'Indices INSEE '!N:Y,11,1)))</f>
        <v>#N/A</v>
      </c>
      <c r="H48" s="166" t="s">
        <v>416</v>
      </c>
      <c r="I48" s="184" t="e">
        <f>IF(G3="S06",(VLOOKUP(F39,'Indices INSEE '!A:L,6,1)),(VLOOKUP(F39,'Indices INSEE '!N:Y,6,1)))</f>
        <v>#N/A</v>
      </c>
      <c r="J48" s="33"/>
      <c r="L48" s="43"/>
      <c r="M48" s="61"/>
      <c r="N48" s="43"/>
      <c r="O48" s="61"/>
    </row>
    <row r="49" spans="1:13" x14ac:dyDescent="0.35">
      <c r="A49" s="56"/>
      <c r="B49" s="296"/>
      <c r="C49" s="296"/>
      <c r="D49" s="296"/>
      <c r="E49" s="296"/>
      <c r="F49" s="296"/>
      <c r="G49" s="296"/>
      <c r="H49" s="57"/>
      <c r="I49" s="58"/>
      <c r="J49" s="33"/>
      <c r="K49" s="168"/>
    </row>
    <row r="50" spans="1:13" x14ac:dyDescent="0.35">
      <c r="A50" s="1016" t="s">
        <v>26</v>
      </c>
      <c r="B50" s="1017"/>
      <c r="C50" s="1017"/>
      <c r="D50" s="1017"/>
      <c r="E50" s="1017"/>
      <c r="F50" s="1017"/>
      <c r="G50" s="1017"/>
      <c r="H50" s="1017"/>
      <c r="I50" s="1018"/>
      <c r="J50" s="33"/>
      <c r="K50" s="168"/>
      <c r="L50" s="169"/>
    </row>
    <row r="51" spans="1:13" ht="30.75" customHeight="1" x14ac:dyDescent="0.35">
      <c r="A51" s="987" t="s">
        <v>27</v>
      </c>
      <c r="B51" s="988"/>
      <c r="C51" s="62">
        <f>IF(H41="",IF((I31+H41+I34)&gt;=H37,H37-I34,I31),IF((I31+H41+I34)&gt;=H37,(H37-H41-I34),I31))</f>
        <v>0</v>
      </c>
      <c r="D51" s="302" t="s">
        <v>28</v>
      </c>
      <c r="E51" s="297"/>
      <c r="F51" s="63">
        <f>IF(D47&lt;&gt;".",IF(G3="S17",ROUNDDOWN(H43*D47,2),ROUND(H43*D47,3)),0)</f>
        <v>0</v>
      </c>
      <c r="G51" s="989" t="s">
        <v>29</v>
      </c>
      <c r="H51" s="989"/>
      <c r="I51" s="64">
        <f>ROUND(C51*F51/100,2)</f>
        <v>0</v>
      </c>
      <c r="J51" s="33"/>
      <c r="M51" s="164"/>
    </row>
    <row r="52" spans="1:13" ht="32.25" customHeight="1" x14ac:dyDescent="0.35">
      <c r="A52" s="987" t="s">
        <v>30</v>
      </c>
      <c r="B52" s="988"/>
      <c r="C52" s="65">
        <f>IF(H41="",IF((I31+I34+H41)&gt;=H37,I31-C51,0),IF((I31+I34+H41)&gt;=H37,I31-C51,0))</f>
        <v>0</v>
      </c>
      <c r="D52" s="302" t="s">
        <v>28</v>
      </c>
      <c r="E52" s="297"/>
      <c r="F52" s="66">
        <f>IF(D47&lt;&gt;".",IF(G3="S17",ROUND(H44,2),ROUND(H44*D47,3)),0)</f>
        <v>0</v>
      </c>
      <c r="G52" s="989" t="s">
        <v>29</v>
      </c>
      <c r="H52" s="989"/>
      <c r="I52" s="67">
        <f>ROUND(C52*F52/100,2)</f>
        <v>0</v>
      </c>
      <c r="J52" s="6"/>
      <c r="L52" s="1"/>
      <c r="M52" s="164"/>
    </row>
    <row r="53" spans="1:13" ht="32.25" customHeight="1" x14ac:dyDescent="0.35">
      <c r="A53" s="987" t="str">
        <f>IF(G3="S17","Seulement pour le S17, Production liée aux heures de déconnexion","")</f>
        <v/>
      </c>
      <c r="B53" s="988"/>
      <c r="C53" s="65" t="str">
        <f>IF(G3="S17",IF(G3="S17",I34,0),"")</f>
        <v/>
      </c>
      <c r="D53" s="302" t="str">
        <f>IF(G3="S17","au coût de (**)","")</f>
        <v/>
      </c>
      <c r="E53" s="297"/>
      <c r="F53" s="66" t="str">
        <f>IF(G3="S17",IF(G3="S17",F51,0),"")</f>
        <v/>
      </c>
      <c r="G53" s="989" t="str">
        <f>IF(G3="S17","Soit un montant de :","")</f>
        <v/>
      </c>
      <c r="H53" s="989"/>
      <c r="I53" s="67">
        <f>IFERROR(ROUND(C53*F53/100,2),0)</f>
        <v>0</v>
      </c>
      <c r="J53" s="6"/>
      <c r="L53" s="1"/>
      <c r="M53" s="164"/>
    </row>
    <row r="54" spans="1:13" ht="32.25" customHeight="1" x14ac:dyDescent="0.35">
      <c r="A54" s="987" t="str">
        <f>IF(G3="S17","Seulement pour le S17, Production non rémunérée en raison du non respect de l'ordre de déconnexion","")</f>
        <v/>
      </c>
      <c r="B54" s="988"/>
      <c r="C54" s="65" t="str">
        <f>IF(G3="S17",IF(G3="S17",-I32,0),"")</f>
        <v/>
      </c>
      <c r="D54" s="330" t="str">
        <f>IF(G3="S17","au coût de (**)","")</f>
        <v/>
      </c>
      <c r="E54" s="331"/>
      <c r="F54" s="66" t="str">
        <f>IF(G3="S17",IF(G3="S17",F51,0),"")</f>
        <v/>
      </c>
      <c r="G54" s="989" t="str">
        <f>IF(G3="S17","Soit un montant de :","")</f>
        <v/>
      </c>
      <c r="H54" s="989"/>
      <c r="I54" s="67">
        <f>IFERROR(ROUND(C54*F54/100,2),0)</f>
        <v>0</v>
      </c>
      <c r="J54" s="6"/>
      <c r="L54" s="1"/>
      <c r="M54" s="164"/>
    </row>
    <row r="55" spans="1:13" x14ac:dyDescent="0.35">
      <c r="A55" s="69"/>
      <c r="B55" s="24"/>
      <c r="C55" s="297"/>
      <c r="D55" s="70"/>
      <c r="E55" s="24"/>
      <c r="F55" s="71"/>
      <c r="G55" s="297"/>
      <c r="H55" s="297"/>
      <c r="I55" s="72"/>
      <c r="J55" s="68"/>
    </row>
    <row r="56" spans="1:13" x14ac:dyDescent="0.35">
      <c r="A56" s="997" t="s">
        <v>410</v>
      </c>
      <c r="B56" s="998"/>
      <c r="C56" s="998"/>
      <c r="D56" s="998"/>
      <c r="E56" s="998"/>
      <c r="F56" s="998"/>
      <c r="G56" s="998"/>
      <c r="H56" s="998"/>
      <c r="I56" s="64">
        <f>IFERROR(ROUND(I51+I52+I53+I54,2),"")</f>
        <v>0</v>
      </c>
      <c r="J56" s="10"/>
    </row>
    <row r="57" spans="1:13" x14ac:dyDescent="0.35">
      <c r="A57" s="298"/>
      <c r="B57" s="299"/>
      <c r="C57" s="299"/>
      <c r="D57" s="299"/>
      <c r="E57" s="299"/>
      <c r="F57" s="299"/>
      <c r="G57" s="299"/>
      <c r="H57" s="299"/>
      <c r="I57" s="194"/>
      <c r="J57" s="10"/>
    </row>
    <row r="58" spans="1:13" x14ac:dyDescent="0.35">
      <c r="A58" s="298"/>
      <c r="B58" s="299"/>
      <c r="C58" s="299"/>
      <c r="D58" s="299"/>
      <c r="E58" s="196" t="s">
        <v>433</v>
      </c>
      <c r="F58" s="999">
        <v>0</v>
      </c>
      <c r="G58" s="1000"/>
      <c r="H58" s="196" t="s">
        <v>412</v>
      </c>
      <c r="I58" s="197">
        <f>IFERROR(ROUND((I51+I52)*F58,2),"")</f>
        <v>0</v>
      </c>
      <c r="J58" s="10"/>
    </row>
    <row r="59" spans="1:13" x14ac:dyDescent="0.35">
      <c r="A59" s="298"/>
      <c r="B59" s="299"/>
      <c r="C59" s="299"/>
      <c r="D59" s="299"/>
      <c r="E59" s="196" t="s">
        <v>421</v>
      </c>
      <c r="F59" s="999">
        <v>0</v>
      </c>
      <c r="G59" s="1000"/>
      <c r="H59" s="196" t="s">
        <v>418</v>
      </c>
      <c r="I59" s="197">
        <f>IFERROR(ROUND(I56*F59,2),"")</f>
        <v>0</v>
      </c>
      <c r="J59" s="10"/>
    </row>
    <row r="60" spans="1:13" x14ac:dyDescent="0.35">
      <c r="A60" s="298"/>
      <c r="B60" s="299"/>
      <c r="C60" s="299"/>
      <c r="D60" s="299"/>
      <c r="E60" s="299"/>
      <c r="F60" s="299"/>
      <c r="G60" s="299"/>
      <c r="H60" s="299"/>
      <c r="I60" s="194"/>
      <c r="J60" s="10"/>
    </row>
    <row r="61" spans="1:13" x14ac:dyDescent="0.35">
      <c r="A61" s="997" t="s">
        <v>411</v>
      </c>
      <c r="B61" s="998"/>
      <c r="C61" s="998"/>
      <c r="D61" s="998"/>
      <c r="E61" s="998"/>
      <c r="F61" s="998"/>
      <c r="G61" s="998"/>
      <c r="H61" s="998"/>
      <c r="I61" s="64">
        <f>IFERROR(ROUND(I56+I58+I59,2),"")</f>
        <v>0</v>
      </c>
      <c r="J61" s="10"/>
    </row>
    <row r="62" spans="1:13" x14ac:dyDescent="0.35">
      <c r="A62" s="201"/>
      <c r="B62" s="73"/>
      <c r="C62" s="73"/>
      <c r="D62" s="73"/>
      <c r="E62" s="73"/>
      <c r="F62" s="73"/>
      <c r="G62" s="73"/>
      <c r="H62" s="73"/>
      <c r="I62" s="74"/>
      <c r="J62" s="10"/>
    </row>
    <row r="63" spans="1:13" x14ac:dyDescent="0.35">
      <c r="A63" s="1001" t="s">
        <v>31</v>
      </c>
      <c r="B63" s="1002"/>
      <c r="C63" s="1002"/>
      <c r="D63" s="1002"/>
      <c r="E63" s="1002"/>
      <c r="F63" s="1002"/>
      <c r="G63" s="1002"/>
      <c r="H63" s="1002"/>
      <c r="I63" s="1002"/>
      <c r="J63" s="10"/>
    </row>
    <row r="64" spans="1:13" x14ac:dyDescent="0.35">
      <c r="A64" s="1003" t="s">
        <v>552</v>
      </c>
      <c r="B64" s="1004"/>
      <c r="C64" s="1004"/>
      <c r="D64" s="1004"/>
      <c r="E64" s="1004"/>
      <c r="F64" s="1004"/>
      <c r="G64" s="1004"/>
      <c r="H64" s="1004"/>
      <c r="I64" s="1004"/>
      <c r="J64" s="10"/>
    </row>
    <row r="65" spans="1:10" x14ac:dyDescent="0.35">
      <c r="A65" s="160"/>
      <c r="B65" s="300"/>
      <c r="C65" s="300"/>
      <c r="D65" s="300"/>
      <c r="E65" s="300"/>
      <c r="F65" s="300"/>
      <c r="G65" s="300"/>
      <c r="H65" s="300"/>
      <c r="I65" s="300"/>
      <c r="J65" s="10"/>
    </row>
    <row r="66" spans="1:10" x14ac:dyDescent="0.35">
      <c r="A66" s="4"/>
      <c r="B66" s="5"/>
      <c r="C66" s="5"/>
      <c r="D66" s="5"/>
      <c r="E66" s="6"/>
      <c r="F66" s="6"/>
      <c r="G66" s="6"/>
      <c r="H66" s="6"/>
      <c r="I66" s="6"/>
      <c r="J66" s="6"/>
    </row>
    <row r="67" spans="1:10" ht="70.5" customHeight="1" x14ac:dyDescent="0.35">
      <c r="A67" s="990"/>
      <c r="B67" s="991"/>
      <c r="C67" s="992"/>
      <c r="D67" s="993"/>
      <c r="E67" s="75"/>
      <c r="F67" s="76" t="s">
        <v>480</v>
      </c>
      <c r="G67" s="994"/>
      <c r="H67" s="995"/>
      <c r="I67" s="996"/>
      <c r="J67" s="75"/>
    </row>
    <row r="68" spans="1:10" x14ac:dyDescent="0.35">
      <c r="A68" s="4"/>
      <c r="B68" s="5"/>
      <c r="C68" s="5"/>
      <c r="D68" s="77"/>
      <c r="E68" s="13"/>
      <c r="F68" s="78"/>
      <c r="G68" s="78"/>
      <c r="H68" s="78"/>
      <c r="I68" s="78"/>
      <c r="J68" s="13"/>
    </row>
    <row r="69" spans="1:10" x14ac:dyDescent="0.35">
      <c r="A69" s="4"/>
      <c r="B69" s="5"/>
      <c r="C69" s="5"/>
      <c r="D69" s="77"/>
      <c r="E69" s="13"/>
      <c r="F69" s="78"/>
      <c r="G69" s="78"/>
      <c r="H69" s="78"/>
      <c r="I69" s="78"/>
      <c r="J69" s="13"/>
    </row>
    <row r="70" spans="1:10" x14ac:dyDescent="0.35">
      <c r="B70" s="79"/>
      <c r="C70" s="79"/>
      <c r="D70" s="79"/>
      <c r="E70" s="80"/>
    </row>
  </sheetData>
  <mergeCells count="81">
    <mergeCell ref="A41:G41"/>
    <mergeCell ref="H41:I41"/>
    <mergeCell ref="A54:B54"/>
    <mergeCell ref="G54:H54"/>
    <mergeCell ref="K1:L1"/>
    <mergeCell ref="A3:B3"/>
    <mergeCell ref="C3:D3"/>
    <mergeCell ref="E3:F3"/>
    <mergeCell ref="G3:I3"/>
    <mergeCell ref="B7:D7"/>
    <mergeCell ref="G7:I7"/>
    <mergeCell ref="A1:B1"/>
    <mergeCell ref="C1:D1"/>
    <mergeCell ref="G1:I1"/>
    <mergeCell ref="A4:B4"/>
    <mergeCell ref="C4:D4"/>
    <mergeCell ref="E4:F4"/>
    <mergeCell ref="B6:D6"/>
    <mergeCell ref="G6:I6"/>
    <mergeCell ref="B8:D8"/>
    <mergeCell ref="G8:I8"/>
    <mergeCell ref="B9:D9"/>
    <mergeCell ref="G9:I9"/>
    <mergeCell ref="B10:D10"/>
    <mergeCell ref="G10:I10"/>
    <mergeCell ref="A18:B18"/>
    <mergeCell ref="D18:H18"/>
    <mergeCell ref="B11:D11"/>
    <mergeCell ref="F11:G11"/>
    <mergeCell ref="H11:I11"/>
    <mergeCell ref="A12:D12"/>
    <mergeCell ref="F12:I12"/>
    <mergeCell ref="B13:D13"/>
    <mergeCell ref="G13:I13"/>
    <mergeCell ref="B14:D14"/>
    <mergeCell ref="G14:I14"/>
    <mergeCell ref="A16:G16"/>
    <mergeCell ref="A17:B17"/>
    <mergeCell ref="D17:H17"/>
    <mergeCell ref="A19:H19"/>
    <mergeCell ref="A22:G22"/>
    <mergeCell ref="A23:B23"/>
    <mergeCell ref="D23:H23"/>
    <mergeCell ref="A24:B24"/>
    <mergeCell ref="D24:H24"/>
    <mergeCell ref="A25:H25"/>
    <mergeCell ref="A28:H28"/>
    <mergeCell ref="A31:H31"/>
    <mergeCell ref="A34:H34"/>
    <mergeCell ref="A37:E37"/>
    <mergeCell ref="H37:I37"/>
    <mergeCell ref="A32:H32"/>
    <mergeCell ref="A50:I50"/>
    <mergeCell ref="A38:E38"/>
    <mergeCell ref="F38:G38"/>
    <mergeCell ref="A39:E39"/>
    <mergeCell ref="F39:G39"/>
    <mergeCell ref="A40:D40"/>
    <mergeCell ref="F40:G40"/>
    <mergeCell ref="A43:G43"/>
    <mergeCell ref="H43:I43"/>
    <mergeCell ref="A44:G44"/>
    <mergeCell ref="H44:I44"/>
    <mergeCell ref="A47:C47"/>
    <mergeCell ref="A42:G42"/>
    <mergeCell ref="H42:I42"/>
    <mergeCell ref="A51:B51"/>
    <mergeCell ref="G51:H51"/>
    <mergeCell ref="A52:B52"/>
    <mergeCell ref="G52:H52"/>
    <mergeCell ref="A53:B53"/>
    <mergeCell ref="G53:H53"/>
    <mergeCell ref="A67:B67"/>
    <mergeCell ref="C67:D67"/>
    <mergeCell ref="G67:I67"/>
    <mergeCell ref="A56:H56"/>
    <mergeCell ref="F58:G58"/>
    <mergeCell ref="F59:G59"/>
    <mergeCell ref="A61:H61"/>
    <mergeCell ref="A63:I63"/>
    <mergeCell ref="A64:I64"/>
  </mergeCells>
  <dataValidations count="1">
    <dataValidation type="list" allowBlank="1" showInputMessage="1" showErrorMessage="1" sqref="G3:I3" xr:uid="{00000000-0002-0000-0100-000000000000}">
      <formula1>Type_contrat</formula1>
    </dataValidation>
  </dataValidations>
  <hyperlinks>
    <hyperlink ref="G10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8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O70"/>
  <sheetViews>
    <sheetView showGridLines="0" zoomScaleNormal="100" workbookViewId="0">
      <selection activeCell="G5" sqref="G5"/>
    </sheetView>
  </sheetViews>
  <sheetFormatPr baseColWidth="10" defaultRowHeight="14.5" x14ac:dyDescent="0.35"/>
  <cols>
    <col min="1" max="1" width="21.453125" customWidth="1"/>
    <col min="2" max="2" width="16" customWidth="1"/>
    <col min="5" max="5" width="12.1796875" customWidth="1"/>
    <col min="6" max="6" width="18.1796875" customWidth="1"/>
    <col min="7" max="7" width="12.7265625" bestFit="1" customWidth="1"/>
    <col min="8" max="8" width="16.453125" customWidth="1"/>
    <col min="9" max="9" width="13.81640625" bestFit="1" customWidth="1"/>
    <col min="10" max="10" width="5.7265625" customWidth="1"/>
    <col min="11" max="11" width="16.7265625" customWidth="1"/>
    <col min="12" max="12" width="12" customWidth="1"/>
  </cols>
  <sheetData>
    <row r="1" spans="1:12" ht="29.25" customHeight="1" x14ac:dyDescent="0.35">
      <c r="A1" s="1072" t="s">
        <v>0</v>
      </c>
      <c r="B1" s="1073"/>
      <c r="C1" s="1074"/>
      <c r="D1" s="1074"/>
      <c r="E1" s="2"/>
      <c r="F1" s="172" t="s">
        <v>393</v>
      </c>
      <c r="G1" s="1075"/>
      <c r="H1" s="1075"/>
      <c r="I1" s="1076"/>
      <c r="J1" s="3"/>
      <c r="K1" s="1068"/>
      <c r="L1" s="1068"/>
    </row>
    <row r="2" spans="1:12" ht="6.75" customHeight="1" x14ac:dyDescent="0.35">
      <c r="G2" s="173"/>
      <c r="H2" s="174"/>
      <c r="J2" s="6"/>
    </row>
    <row r="3" spans="1:12" ht="15.75" customHeight="1" x14ac:dyDescent="0.35">
      <c r="A3" s="1069" t="s">
        <v>392</v>
      </c>
      <c r="B3" s="1069"/>
      <c r="C3" s="1070"/>
      <c r="D3" s="1070"/>
      <c r="E3" s="1071" t="s">
        <v>390</v>
      </c>
      <c r="F3" s="1071"/>
      <c r="G3" s="1062"/>
      <c r="H3" s="1062"/>
      <c r="I3" s="1062"/>
      <c r="J3" s="6"/>
    </row>
    <row r="4" spans="1:12" ht="18.75" customHeight="1" x14ac:dyDescent="0.35">
      <c r="A4" s="1077" t="s">
        <v>470</v>
      </c>
      <c r="B4" s="1077"/>
      <c r="C4" s="1078"/>
      <c r="D4" s="1078"/>
      <c r="E4" s="1060" t="s">
        <v>391</v>
      </c>
      <c r="F4" s="1061"/>
      <c r="G4" s="175"/>
      <c r="H4" s="7" t="s">
        <v>1</v>
      </c>
      <c r="I4" s="176"/>
      <c r="J4" s="171"/>
      <c r="L4" s="8"/>
    </row>
    <row r="5" spans="1:12" ht="24" customHeight="1" x14ac:dyDescent="0.35">
      <c r="A5" s="4"/>
      <c r="B5" s="5"/>
      <c r="C5" s="5"/>
      <c r="D5" s="5"/>
      <c r="E5" s="6"/>
      <c r="F5" s="6"/>
      <c r="G5" s="276">
        <f>IF(G3="S06",IF(I4&lt;DATE(YEAR(G4),MONTH(F39),DAY(F39)),DATE(YEAR(G4)-1,MONTH(F39),DAY(F39)),DATE(YEAR(G4),MONTH(F39),DAY(F39))),IF(MONTH(F39)=MONTH(G4),G4,IF(MONTH(G4)&gt;=7,DATE(YEAR(G4),MONTH(F39),DAY(F39)),DATE(YEAR(G4)-1,MONTH(F39),DAY(F39)))))</f>
        <v>0</v>
      </c>
      <c r="H5" s="6"/>
      <c r="I5" s="6"/>
      <c r="J5" s="6"/>
      <c r="L5" s="8"/>
    </row>
    <row r="6" spans="1:12" ht="24" customHeight="1" x14ac:dyDescent="0.35">
      <c r="A6" s="9" t="s">
        <v>2</v>
      </c>
      <c r="B6" s="1062"/>
      <c r="C6" s="1062"/>
      <c r="D6" s="1062"/>
      <c r="E6" s="10"/>
      <c r="F6" s="9" t="s">
        <v>3</v>
      </c>
      <c r="G6" s="1063" t="s">
        <v>494</v>
      </c>
      <c r="H6" s="1063"/>
      <c r="I6" s="1063"/>
      <c r="J6" s="6"/>
    </row>
    <row r="7" spans="1:12" ht="27" customHeight="1" x14ac:dyDescent="0.35">
      <c r="A7" s="11" t="s">
        <v>4</v>
      </c>
      <c r="B7" s="1058"/>
      <c r="C7" s="1058"/>
      <c r="D7" s="1058"/>
      <c r="E7" s="10"/>
      <c r="F7" s="11" t="s">
        <v>4</v>
      </c>
      <c r="G7" s="1058" t="s">
        <v>495</v>
      </c>
      <c r="H7" s="1058"/>
      <c r="I7" s="1058"/>
      <c r="J7" s="6"/>
    </row>
    <row r="8" spans="1:12" x14ac:dyDescent="0.35">
      <c r="A8" s="11" t="s">
        <v>5</v>
      </c>
      <c r="B8" s="1058"/>
      <c r="C8" s="1058"/>
      <c r="D8" s="1058"/>
      <c r="E8" s="10"/>
      <c r="F8" s="11" t="s">
        <v>5</v>
      </c>
      <c r="G8" s="1058" t="s">
        <v>496</v>
      </c>
      <c r="H8" s="1058"/>
      <c r="I8" s="1058"/>
    </row>
    <row r="9" spans="1:12" ht="14.5" customHeight="1" x14ac:dyDescent="0.35">
      <c r="A9" s="11" t="s">
        <v>6</v>
      </c>
      <c r="B9" s="1048"/>
      <c r="C9" s="1048"/>
      <c r="D9" s="1048"/>
      <c r="E9" s="10"/>
      <c r="F9" s="11" t="s">
        <v>6</v>
      </c>
      <c r="G9" s="1048"/>
      <c r="H9" s="1048"/>
      <c r="I9" s="1048"/>
      <c r="J9" s="6"/>
    </row>
    <row r="10" spans="1:12" ht="14.5" customHeight="1" x14ac:dyDescent="0.35">
      <c r="A10" s="11" t="s">
        <v>7</v>
      </c>
      <c r="B10" s="1049"/>
      <c r="C10" s="1049"/>
      <c r="D10" s="1049"/>
      <c r="E10" s="10"/>
      <c r="F10" s="11" t="s">
        <v>7</v>
      </c>
      <c r="G10" s="1049" t="s">
        <v>497</v>
      </c>
      <c r="H10" s="1050"/>
      <c r="I10" s="1050"/>
      <c r="J10" s="6"/>
    </row>
    <row r="11" spans="1:12" ht="23" x14ac:dyDescent="0.35">
      <c r="A11" s="12" t="s">
        <v>409</v>
      </c>
      <c r="B11" s="1052"/>
      <c r="C11" s="1052"/>
      <c r="D11" s="1052"/>
      <c r="E11" s="6"/>
      <c r="F11" s="1053" t="s">
        <v>8</v>
      </c>
      <c r="G11" s="1053"/>
      <c r="H11" s="1054" t="s">
        <v>9</v>
      </c>
      <c r="I11" s="1054"/>
      <c r="J11" s="6"/>
    </row>
    <row r="12" spans="1:12" x14ac:dyDescent="0.35">
      <c r="A12" s="1055" t="s">
        <v>10</v>
      </c>
      <c r="B12" s="1056"/>
      <c r="C12" s="1056"/>
      <c r="D12" s="1056"/>
      <c r="E12" s="13"/>
      <c r="F12" s="1055" t="s">
        <v>11</v>
      </c>
      <c r="G12" s="1056"/>
      <c r="H12" s="1056"/>
      <c r="I12" s="1056"/>
      <c r="J12" s="6"/>
    </row>
    <row r="13" spans="1:12" ht="23" x14ac:dyDescent="0.35">
      <c r="A13" s="11" t="s">
        <v>4</v>
      </c>
      <c r="B13" s="1057"/>
      <c r="C13" s="1057"/>
      <c r="D13" s="1057"/>
      <c r="E13" s="6"/>
      <c r="F13" s="11" t="s">
        <v>12</v>
      </c>
      <c r="G13" s="1057"/>
      <c r="H13" s="1057"/>
      <c r="I13" s="1057"/>
      <c r="J13" s="6"/>
    </row>
    <row r="14" spans="1:12" x14ac:dyDescent="0.35">
      <c r="A14" s="11" t="s">
        <v>5</v>
      </c>
      <c r="B14" s="1058"/>
      <c r="C14" s="1058"/>
      <c r="D14" s="1058"/>
      <c r="E14" s="6"/>
      <c r="F14" s="11" t="s">
        <v>5</v>
      </c>
      <c r="G14" s="1048"/>
      <c r="H14" s="1048"/>
      <c r="I14" s="1048"/>
      <c r="J14" s="6"/>
    </row>
    <row r="15" spans="1:12" x14ac:dyDescent="0.35">
      <c r="A15" s="4"/>
      <c r="B15" s="5"/>
      <c r="C15" s="5"/>
      <c r="D15" s="5"/>
      <c r="E15" s="6"/>
      <c r="F15" s="6"/>
      <c r="G15" s="6"/>
      <c r="H15" s="6"/>
      <c r="I15" s="6"/>
      <c r="J15" s="6"/>
    </row>
    <row r="16" spans="1:12" x14ac:dyDescent="0.35">
      <c r="A16" s="1046" t="s">
        <v>13</v>
      </c>
      <c r="B16" s="1059"/>
      <c r="C16" s="1059"/>
      <c r="D16" s="1059"/>
      <c r="E16" s="1059"/>
      <c r="F16" s="1059"/>
      <c r="G16" s="1059"/>
      <c r="H16" s="14"/>
      <c r="I16" s="15"/>
      <c r="J16" s="16"/>
    </row>
    <row r="17" spans="1:10" x14ac:dyDescent="0.35">
      <c r="A17" s="1037" t="s">
        <v>14</v>
      </c>
      <c r="B17" s="1038"/>
      <c r="C17" s="17" t="str">
        <f>IF(ISBLANK(I4),"",I4)</f>
        <v/>
      </c>
      <c r="D17" s="1039" t="s">
        <v>15</v>
      </c>
      <c r="E17" s="1044"/>
      <c r="F17" s="1044"/>
      <c r="G17" s="1044"/>
      <c r="H17" s="1044"/>
      <c r="I17" s="275"/>
      <c r="J17" s="16"/>
    </row>
    <row r="18" spans="1:10" x14ac:dyDescent="0.35">
      <c r="A18" s="1051" t="s">
        <v>16</v>
      </c>
      <c r="B18" s="1044"/>
      <c r="C18" s="17" t="str">
        <f>IF(ISBLANK(G4),"",G4)</f>
        <v/>
      </c>
      <c r="D18" s="1039" t="s">
        <v>17</v>
      </c>
      <c r="E18" s="1038"/>
      <c r="F18" s="1038"/>
      <c r="G18" s="1038"/>
      <c r="H18" s="1038"/>
      <c r="I18" s="179"/>
      <c r="J18" s="16"/>
    </row>
    <row r="19" spans="1:10" x14ac:dyDescent="0.35">
      <c r="A19" s="1041" t="s">
        <v>18</v>
      </c>
      <c r="B19" s="1045"/>
      <c r="C19" s="1045"/>
      <c r="D19" s="1045"/>
      <c r="E19" s="989"/>
      <c r="F19" s="989"/>
      <c r="G19" s="989"/>
      <c r="H19" s="989"/>
      <c r="I19" s="18">
        <f>I17-I18</f>
        <v>0</v>
      </c>
      <c r="J19" s="16"/>
    </row>
    <row r="20" spans="1:10" x14ac:dyDescent="0.35">
      <c r="A20" s="19"/>
      <c r="B20" s="20"/>
      <c r="C20" s="20"/>
      <c r="D20" s="20"/>
      <c r="E20" s="21"/>
      <c r="F20" s="21"/>
      <c r="G20" s="21"/>
      <c r="H20" s="21"/>
      <c r="I20" s="22"/>
      <c r="J20" s="16"/>
    </row>
    <row r="21" spans="1:10" x14ac:dyDescent="0.35">
      <c r="A21" s="23"/>
      <c r="B21" s="23"/>
      <c r="C21" s="23"/>
      <c r="D21" s="23"/>
      <c r="E21" s="24"/>
      <c r="F21" s="24"/>
      <c r="G21" s="24"/>
      <c r="H21" s="24"/>
      <c r="I21" s="25"/>
      <c r="J21" s="16"/>
    </row>
    <row r="22" spans="1:10" x14ac:dyDescent="0.35">
      <c r="A22" s="1046" t="s">
        <v>19</v>
      </c>
      <c r="B22" s="1047"/>
      <c r="C22" s="1047"/>
      <c r="D22" s="1047"/>
      <c r="E22" s="1047"/>
      <c r="F22" s="1047"/>
      <c r="G22" s="1047"/>
      <c r="H22" s="14"/>
      <c r="I22" s="180"/>
      <c r="J22" s="16"/>
    </row>
    <row r="23" spans="1:10" x14ac:dyDescent="0.35">
      <c r="A23" s="1037" t="s">
        <v>14</v>
      </c>
      <c r="B23" s="1038"/>
      <c r="C23" s="17" t="str">
        <f>IF(ISBLANK(I4),"",I4)</f>
        <v/>
      </c>
      <c r="D23" s="1039" t="s">
        <v>20</v>
      </c>
      <c r="E23" s="1040"/>
      <c r="F23" s="1040"/>
      <c r="G23" s="1040"/>
      <c r="H23" s="1040"/>
      <c r="I23" s="275"/>
      <c r="J23" s="16"/>
    </row>
    <row r="24" spans="1:10" x14ac:dyDescent="0.35">
      <c r="A24" s="1037" t="s">
        <v>16</v>
      </c>
      <c r="B24" s="1038"/>
      <c r="C24" s="17" t="str">
        <f>IF(ISBLANK(G4),"",G4)</f>
        <v/>
      </c>
      <c r="D24" s="1039" t="s">
        <v>21</v>
      </c>
      <c r="E24" s="1040"/>
      <c r="F24" s="1040"/>
      <c r="G24" s="1040"/>
      <c r="H24" s="1040"/>
      <c r="I24" s="179"/>
      <c r="J24" s="16"/>
    </row>
    <row r="25" spans="1:10" x14ac:dyDescent="0.35">
      <c r="A25" s="1041" t="s">
        <v>22</v>
      </c>
      <c r="B25" s="1042"/>
      <c r="C25" s="1042"/>
      <c r="D25" s="1042"/>
      <c r="E25" s="1043"/>
      <c r="F25" s="1043"/>
      <c r="G25" s="1043"/>
      <c r="H25" s="1043"/>
      <c r="I25" s="26">
        <f>I23-I24</f>
        <v>0</v>
      </c>
      <c r="J25" s="16"/>
    </row>
    <row r="26" spans="1:10" x14ac:dyDescent="0.35">
      <c r="A26" s="19"/>
      <c r="B26" s="27"/>
      <c r="C26" s="27"/>
      <c r="D26" s="27"/>
      <c r="E26" s="28"/>
      <c r="F26" s="28"/>
      <c r="G26" s="28"/>
      <c r="H26" s="28"/>
      <c r="I26" s="29"/>
      <c r="J26" s="16"/>
    </row>
    <row r="27" spans="1:10" x14ac:dyDescent="0.35">
      <c r="A27" s="302"/>
      <c r="B27" s="303"/>
      <c r="C27" s="303"/>
      <c r="D27" s="303"/>
      <c r="E27" s="304"/>
      <c r="F27" s="304"/>
      <c r="G27" s="304"/>
      <c r="H27" s="304"/>
      <c r="I27" s="295"/>
      <c r="J27" s="16"/>
    </row>
    <row r="28" spans="1:10" x14ac:dyDescent="0.35">
      <c r="A28" s="1009" t="str">
        <f>IF(G3="S17","Seulement pour le S17, nombre d'heures de déconnexion reçu par mail","")</f>
        <v/>
      </c>
      <c r="B28" s="1010"/>
      <c r="C28" s="1010"/>
      <c r="D28" s="1010"/>
      <c r="E28" s="1011"/>
      <c r="F28" s="1011"/>
      <c r="G28" s="1011"/>
      <c r="H28" s="1011"/>
      <c r="I28" s="329"/>
      <c r="J28" s="16"/>
    </row>
    <row r="29" spans="1:10" x14ac:dyDescent="0.35">
      <c r="A29" s="34"/>
      <c r="B29" s="35"/>
      <c r="C29" s="35"/>
      <c r="D29" s="35"/>
      <c r="E29" s="36"/>
      <c r="F29" s="36"/>
      <c r="G29" s="36"/>
      <c r="H29" s="36"/>
      <c r="I29" s="22"/>
      <c r="J29" s="16"/>
    </row>
    <row r="30" spans="1:10" x14ac:dyDescent="0.35">
      <c r="A30" s="23"/>
      <c r="B30" s="30"/>
      <c r="C30" s="30"/>
      <c r="D30" s="30"/>
      <c r="E30" s="31"/>
      <c r="F30" s="31"/>
      <c r="G30" s="31"/>
      <c r="H30" s="31"/>
      <c r="I30" s="25"/>
      <c r="J30" s="16"/>
    </row>
    <row r="31" spans="1:10" x14ac:dyDescent="0.35">
      <c r="A31" s="1009" t="s">
        <v>23</v>
      </c>
      <c r="B31" s="1010"/>
      <c r="C31" s="1010"/>
      <c r="D31" s="1010"/>
      <c r="E31" s="1011"/>
      <c r="F31" s="1011"/>
      <c r="G31" s="1011"/>
      <c r="H31" s="1011"/>
      <c r="I31" s="32">
        <f>I19-I25</f>
        <v>0</v>
      </c>
      <c r="J31" s="33"/>
    </row>
    <row r="32" spans="1:10" x14ac:dyDescent="0.35">
      <c r="A32" s="1005" t="str">
        <f>IF(G3="S17","Seulement pour le S17, en cas du non-respect des ordres de déconnexion, énergie à défalquer de l'énergie produite (kWh)","")</f>
        <v/>
      </c>
      <c r="B32" s="1006"/>
      <c r="C32" s="1006"/>
      <c r="D32" s="1006"/>
      <c r="E32" s="1006"/>
      <c r="F32" s="1006"/>
      <c r="G32" s="1006"/>
      <c r="H32" s="1006"/>
      <c r="I32" s="341"/>
      <c r="J32" s="33"/>
    </row>
    <row r="33" spans="1:15" x14ac:dyDescent="0.35">
      <c r="A33" s="37"/>
      <c r="B33" s="38"/>
      <c r="C33" s="38"/>
      <c r="D33" s="38"/>
      <c r="E33" s="39"/>
      <c r="F33" s="39"/>
      <c r="G33" s="39"/>
      <c r="H33" s="39"/>
      <c r="I33" s="295"/>
      <c r="J33" s="33"/>
    </row>
    <row r="34" spans="1:15" x14ac:dyDescent="0.35">
      <c r="A34" s="1009" t="str">
        <f>IF(G3="S17","Seulement pour le S17, production liée aux heures de déconnexion (0,75* Nbre d'heures de déconnexion*Pmax de l'installation)","")</f>
        <v/>
      </c>
      <c r="B34" s="1010"/>
      <c r="C34" s="1010"/>
      <c r="D34" s="1010"/>
      <c r="E34" s="1011"/>
      <c r="F34" s="1011"/>
      <c r="G34" s="1011"/>
      <c r="H34" s="1011"/>
      <c r="I34" s="32">
        <f>IF(G3="S17",ROUND(I28*0.75*F38,0),0)</f>
        <v>0</v>
      </c>
      <c r="J34" s="33"/>
    </row>
    <row r="35" spans="1:15" x14ac:dyDescent="0.35">
      <c r="A35" s="34"/>
      <c r="B35" s="35"/>
      <c r="C35" s="35"/>
      <c r="D35" s="35"/>
      <c r="E35" s="36"/>
      <c r="F35" s="36"/>
      <c r="G35" s="36"/>
      <c r="H35" s="36"/>
      <c r="I35" s="22"/>
      <c r="J35" s="33"/>
    </row>
    <row r="36" spans="1:15" x14ac:dyDescent="0.35">
      <c r="A36" s="37"/>
      <c r="B36" s="38"/>
      <c r="C36" s="38"/>
      <c r="D36" s="38"/>
      <c r="E36" s="39"/>
      <c r="F36" s="39"/>
      <c r="G36" s="39"/>
      <c r="H36" s="39"/>
      <c r="I36" s="25"/>
      <c r="J36" s="33"/>
      <c r="K36" s="1"/>
    </row>
    <row r="37" spans="1:15" x14ac:dyDescent="0.35">
      <c r="A37" s="1012" t="s">
        <v>434</v>
      </c>
      <c r="B37" s="1013"/>
      <c r="C37" s="1013"/>
      <c r="D37" s="1013"/>
      <c r="E37" s="1013"/>
      <c r="F37" s="40"/>
      <c r="G37" s="40"/>
      <c r="H37" s="1014"/>
      <c r="I37" s="1015"/>
      <c r="J37" s="33"/>
    </row>
    <row r="38" spans="1:15" x14ac:dyDescent="0.35">
      <c r="A38" s="1019" t="s">
        <v>435</v>
      </c>
      <c r="B38" s="1020"/>
      <c r="C38" s="1020"/>
      <c r="D38" s="1020"/>
      <c r="E38" s="1020"/>
      <c r="F38" s="1021"/>
      <c r="G38" s="1022"/>
      <c r="H38" s="41"/>
      <c r="I38" s="42"/>
      <c r="J38" s="33"/>
    </row>
    <row r="39" spans="1:15" x14ac:dyDescent="0.35">
      <c r="A39" s="1019" t="s">
        <v>436</v>
      </c>
      <c r="B39" s="1020"/>
      <c r="C39" s="1020"/>
      <c r="D39" s="1020"/>
      <c r="E39" s="1020"/>
      <c r="F39" s="1023"/>
      <c r="G39" s="1024"/>
      <c r="H39" s="41"/>
      <c r="I39" s="42"/>
      <c r="K39" s="43"/>
      <c r="M39" s="44"/>
    </row>
    <row r="40" spans="1:15" x14ac:dyDescent="0.35">
      <c r="A40" s="1019" t="str">
        <f>IF(F38="","","Plafond annuel de l'énergie livrée, en heures : ")</f>
        <v/>
      </c>
      <c r="B40" s="1020"/>
      <c r="C40" s="1020"/>
      <c r="D40" s="1020"/>
      <c r="E40" s="41"/>
      <c r="F40" s="1025" t="str">
        <f>IF(F38="","",H37/F38)</f>
        <v/>
      </c>
      <c r="G40" s="1026"/>
      <c r="H40" s="41"/>
      <c r="I40" s="42"/>
      <c r="J40" s="45"/>
      <c r="K40" s="46"/>
      <c r="L40" s="47"/>
      <c r="M40" s="44"/>
    </row>
    <row r="41" spans="1:15" ht="20.25" customHeight="1" x14ac:dyDescent="0.35">
      <c r="A41" s="1064" t="s">
        <v>553</v>
      </c>
      <c r="B41" s="1065"/>
      <c r="C41" s="1065"/>
      <c r="D41" s="1065"/>
      <c r="E41" s="1065"/>
      <c r="F41" s="1065"/>
      <c r="G41" s="1065"/>
      <c r="H41" s="1066"/>
      <c r="I41" s="1067"/>
      <c r="J41" s="45"/>
      <c r="K41" s="46"/>
      <c r="L41" s="47"/>
      <c r="M41" s="44"/>
    </row>
    <row r="42" spans="1:15" x14ac:dyDescent="0.35">
      <c r="A42" s="34"/>
      <c r="B42" s="48"/>
      <c r="C42" s="48"/>
      <c r="D42" s="48"/>
      <c r="E42" s="48"/>
      <c r="F42" s="48"/>
      <c r="G42" s="48"/>
      <c r="H42" s="49"/>
      <c r="I42" s="50"/>
      <c r="J42" s="33"/>
    </row>
    <row r="43" spans="1:15" x14ac:dyDescent="0.35">
      <c r="A43" s="1027" t="s">
        <v>478</v>
      </c>
      <c r="B43" s="1028"/>
      <c r="C43" s="1028"/>
      <c r="D43" s="1028"/>
      <c r="E43" s="1028"/>
      <c r="F43" s="1028"/>
      <c r="G43" s="1028"/>
      <c r="H43" s="1029"/>
      <c r="I43" s="1030"/>
      <c r="J43" s="33"/>
      <c r="L43" s="8"/>
    </row>
    <row r="44" spans="1:15" x14ac:dyDescent="0.35">
      <c r="A44" s="1031" t="s">
        <v>479</v>
      </c>
      <c r="B44" s="1032"/>
      <c r="C44" s="1032"/>
      <c r="D44" s="1032"/>
      <c r="E44" s="1032"/>
      <c r="F44" s="1032"/>
      <c r="G44" s="1032"/>
      <c r="H44" s="1033"/>
      <c r="I44" s="1034"/>
      <c r="J44" s="33"/>
      <c r="L44" s="51"/>
    </row>
    <row r="45" spans="1:15" x14ac:dyDescent="0.35">
      <c r="A45" s="52"/>
      <c r="B45" s="53"/>
      <c r="C45" s="53"/>
      <c r="D45" s="53"/>
      <c r="E45" s="53"/>
      <c r="F45" s="53"/>
      <c r="G45" s="53"/>
      <c r="H45" s="54"/>
      <c r="I45" s="55"/>
      <c r="L45" s="41"/>
      <c r="M45" s="41"/>
      <c r="N45" s="41"/>
      <c r="O45" s="41"/>
    </row>
    <row r="46" spans="1:15" x14ac:dyDescent="0.35">
      <c r="A46" s="56"/>
      <c r="B46" s="296"/>
      <c r="C46" s="296"/>
      <c r="D46" s="296"/>
      <c r="E46" s="33"/>
      <c r="F46" s="296"/>
      <c r="G46" s="296"/>
      <c r="H46" s="57"/>
      <c r="I46" s="58"/>
      <c r="J46" s="33"/>
    </row>
    <row r="47" spans="1:15" x14ac:dyDescent="0.35">
      <c r="A47" s="1035" t="s">
        <v>24</v>
      </c>
      <c r="B47" s="1036"/>
      <c r="C47" s="1036"/>
      <c r="D47" s="59">
        <f>IF(G3="S06",ROUND(IF(G4&lt;F39+365,1,0.4+0.3*(G47/G48)+0.3*(I47/I48)),5),ROUND(IF(G4&lt;F39+365,1,0.8+0.1*(G47/G48)+0.1*(I47/I48)),5))</f>
        <v>1</v>
      </c>
      <c r="E47" s="301"/>
      <c r="F47" s="167" t="s">
        <v>414</v>
      </c>
      <c r="G47" s="181" t="e">
        <f>IF(G3="S06",(VLOOKUP(G5,'Indices INSEE '!A:L,11,1)),(VLOOKUP(G5,'Indices INSEE '!N:Y,11,1)))</f>
        <v>#N/A</v>
      </c>
      <c r="H47" s="165" t="s">
        <v>415</v>
      </c>
      <c r="I47" s="183" t="e">
        <f>IF(G3="S06",(VLOOKUP(G5,'Indices INSEE '!A:L,6,1)),(VLOOKUP(G5,'Indices INSEE '!N:Y,6,1)))</f>
        <v>#N/A</v>
      </c>
      <c r="J47" s="60"/>
      <c r="K47" s="170"/>
    </row>
    <row r="48" spans="1:15" ht="20.25" customHeight="1" x14ac:dyDescent="0.35">
      <c r="A48" s="161"/>
      <c r="B48" s="162"/>
      <c r="C48" s="162"/>
      <c r="D48" s="162"/>
      <c r="E48" s="163"/>
      <c r="F48" s="166" t="s">
        <v>417</v>
      </c>
      <c r="G48" s="182" t="e">
        <f>IF(G3="S06",(VLOOKUP(F39,'Indices INSEE '!A:L,11,1)),(VLOOKUP(F39,'Indices INSEE '!N:Y,11,1)))</f>
        <v>#N/A</v>
      </c>
      <c r="H48" s="166" t="s">
        <v>416</v>
      </c>
      <c r="I48" s="184" t="e">
        <f>IF(G3="S06",(VLOOKUP(F39,'Indices INSEE '!A:L,6,1)),(VLOOKUP(F39,'Indices INSEE '!N:Y,6,1)))</f>
        <v>#N/A</v>
      </c>
      <c r="J48" s="33"/>
      <c r="L48" s="43"/>
      <c r="M48" s="61"/>
      <c r="N48" s="43"/>
      <c r="O48" s="61"/>
    </row>
    <row r="49" spans="1:13" x14ac:dyDescent="0.35">
      <c r="A49" s="56"/>
      <c r="B49" s="296"/>
      <c r="C49" s="296"/>
      <c r="D49" s="296"/>
      <c r="E49" s="296"/>
      <c r="F49" s="296"/>
      <c r="G49" s="296"/>
      <c r="H49" s="57"/>
      <c r="I49" s="58"/>
      <c r="J49" s="33"/>
      <c r="K49" s="168"/>
    </row>
    <row r="50" spans="1:13" x14ac:dyDescent="0.35">
      <c r="A50" s="1016" t="s">
        <v>26</v>
      </c>
      <c r="B50" s="1017"/>
      <c r="C50" s="1017"/>
      <c r="D50" s="1017"/>
      <c r="E50" s="1017"/>
      <c r="F50" s="1017"/>
      <c r="G50" s="1017"/>
      <c r="H50" s="1017"/>
      <c r="I50" s="1018"/>
      <c r="J50" s="33"/>
      <c r="K50" s="168"/>
      <c r="L50" s="169"/>
    </row>
    <row r="51" spans="1:13" ht="30.75" customHeight="1" x14ac:dyDescent="0.35">
      <c r="A51" s="987" t="s">
        <v>27</v>
      </c>
      <c r="B51" s="988"/>
      <c r="C51" s="62">
        <f>IF(H41="",IF((I31+H41+I34)&gt;=H37,H37-I34,I31),IF((I31+H41+I34)&gt;=H37,(H37-H41-I34),I31))</f>
        <v>0</v>
      </c>
      <c r="D51" s="354" t="s">
        <v>28</v>
      </c>
      <c r="E51" s="353"/>
      <c r="F51" s="63">
        <f>IF(D47&lt;&gt;".",IF(G3="S17",ROUNDDOWN(H43*D47,2),ROUND(H43*D47,3)),0)</f>
        <v>0</v>
      </c>
      <c r="G51" s="989" t="s">
        <v>29</v>
      </c>
      <c r="H51" s="989"/>
      <c r="I51" s="64">
        <f>ROUND(C51*F51/100,2)</f>
        <v>0</v>
      </c>
      <c r="J51" s="33"/>
      <c r="M51" s="164"/>
    </row>
    <row r="52" spans="1:13" ht="32.25" customHeight="1" x14ac:dyDescent="0.35">
      <c r="A52" s="987" t="s">
        <v>30</v>
      </c>
      <c r="B52" s="988"/>
      <c r="C52" s="65">
        <f>IF(H41="",IF((I31+I34+H41)&gt;=H37,I31-C51,0),IF((I31+I34+H41)&gt;=H37,I31-C51,0))</f>
        <v>0</v>
      </c>
      <c r="D52" s="354" t="s">
        <v>28</v>
      </c>
      <c r="E52" s="353"/>
      <c r="F52" s="66">
        <f>IF(D47&lt;&gt;".",IF(G3="S17",ROUND(H44,2),ROUND(H44*D47,3)),0)</f>
        <v>0</v>
      </c>
      <c r="G52" s="989" t="s">
        <v>29</v>
      </c>
      <c r="H52" s="989"/>
      <c r="I52" s="67">
        <f>ROUND(C52*F52/100,2)</f>
        <v>0</v>
      </c>
      <c r="J52" s="6"/>
      <c r="L52" s="1"/>
      <c r="M52" s="164"/>
    </row>
    <row r="53" spans="1:13" ht="32.25" customHeight="1" x14ac:dyDescent="0.35">
      <c r="A53" s="987" t="str">
        <f>IF(G3="S17","Seulement pour le S17, Production liée aux heures de déconnexion","")</f>
        <v/>
      </c>
      <c r="B53" s="988"/>
      <c r="C53" s="65" t="str">
        <f>IF(G3="S17",IF(G3="S17",I34,0),"")</f>
        <v/>
      </c>
      <c r="D53" s="354" t="str">
        <f>IF(G3="S17","au coût de (**)","")</f>
        <v/>
      </c>
      <c r="E53" s="353"/>
      <c r="F53" s="66" t="str">
        <f>IF(G3="S17",IF(G3="S17",F51,0),"")</f>
        <v/>
      </c>
      <c r="G53" s="989" t="str">
        <f>IF(G3="S17","Soit un montant de :","")</f>
        <v/>
      </c>
      <c r="H53" s="989"/>
      <c r="I53" s="67">
        <f>IFERROR(ROUND(C53*F53/100,2),0)</f>
        <v>0</v>
      </c>
      <c r="J53" s="6"/>
      <c r="L53" s="1"/>
      <c r="M53" s="164"/>
    </row>
    <row r="54" spans="1:13" ht="36.75" customHeight="1" x14ac:dyDescent="0.35">
      <c r="A54" s="987" t="str">
        <f>IF(G3="S17","Seulement pour le S17, Production non rémunérée en raison du non respect de l'ordre de déconnexion","")</f>
        <v/>
      </c>
      <c r="B54" s="988"/>
      <c r="C54" s="65" t="str">
        <f>IF(G3="S17",IF(G3="S17",-I32,0),"")</f>
        <v/>
      </c>
      <c r="D54" s="354" t="str">
        <f>IF(G3="S17","au coût de (**)","")</f>
        <v/>
      </c>
      <c r="E54" s="353"/>
      <c r="F54" s="66" t="str">
        <f>IF(G3="S17",IF(G3="S17",F51,0),"")</f>
        <v/>
      </c>
      <c r="G54" s="989" t="str">
        <f>IF(G3="S17","Soit un montant de :","")</f>
        <v/>
      </c>
      <c r="H54" s="989"/>
      <c r="I54" s="67">
        <f>IFERROR(ROUND(C54*F54/100,2),0)</f>
        <v>0</v>
      </c>
      <c r="J54" s="68"/>
    </row>
    <row r="55" spans="1:13" x14ac:dyDescent="0.35">
      <c r="A55" s="351"/>
      <c r="B55" s="352"/>
      <c r="C55" s="356"/>
      <c r="D55" s="354"/>
      <c r="E55" s="353"/>
      <c r="F55" s="357"/>
      <c r="G55" s="353"/>
      <c r="H55" s="353"/>
      <c r="I55" s="358"/>
      <c r="J55" s="68"/>
    </row>
    <row r="56" spans="1:13" x14ac:dyDescent="0.35">
      <c r="A56" s="997" t="s">
        <v>410</v>
      </c>
      <c r="B56" s="998"/>
      <c r="C56" s="998"/>
      <c r="D56" s="998"/>
      <c r="E56" s="998"/>
      <c r="F56" s="998"/>
      <c r="G56" s="998"/>
      <c r="H56" s="998"/>
      <c r="I56" s="64">
        <f>IFERROR(ROUND(I51+I52+I53+I54,2),"")</f>
        <v>0</v>
      </c>
      <c r="J56" s="10"/>
    </row>
    <row r="57" spans="1:13" x14ac:dyDescent="0.35">
      <c r="A57" s="298"/>
      <c r="B57" s="299"/>
      <c r="C57" s="299"/>
      <c r="D57" s="299"/>
      <c r="E57" s="299"/>
      <c r="F57" s="299"/>
      <c r="G57" s="299"/>
      <c r="H57" s="299"/>
      <c r="I57" s="194"/>
      <c r="J57" s="10"/>
    </row>
    <row r="58" spans="1:13" x14ac:dyDescent="0.35">
      <c r="A58" s="298"/>
      <c r="B58" s="299"/>
      <c r="C58" s="299"/>
      <c r="D58" s="299"/>
      <c r="E58" s="196" t="s">
        <v>433</v>
      </c>
      <c r="F58" s="999">
        <v>0</v>
      </c>
      <c r="G58" s="1000"/>
      <c r="H58" s="196" t="s">
        <v>412</v>
      </c>
      <c r="I58" s="197">
        <f>IFERROR(ROUND((I51+I52)*F58,2),"")</f>
        <v>0</v>
      </c>
      <c r="J58" s="10"/>
    </row>
    <row r="59" spans="1:13" x14ac:dyDescent="0.35">
      <c r="A59" s="298"/>
      <c r="B59" s="299"/>
      <c r="C59" s="299"/>
      <c r="D59" s="299"/>
      <c r="E59" s="196" t="s">
        <v>421</v>
      </c>
      <c r="F59" s="999">
        <v>0</v>
      </c>
      <c r="G59" s="1000"/>
      <c r="H59" s="196" t="s">
        <v>418</v>
      </c>
      <c r="I59" s="197">
        <f>IFERROR(ROUND(I56*F59,2),"")</f>
        <v>0</v>
      </c>
      <c r="J59" s="10"/>
    </row>
    <row r="60" spans="1:13" x14ac:dyDescent="0.35">
      <c r="A60" s="298"/>
      <c r="B60" s="299"/>
      <c r="C60" s="299"/>
      <c r="D60" s="299"/>
      <c r="E60" s="299"/>
      <c r="F60" s="299"/>
      <c r="G60" s="299"/>
      <c r="H60" s="299"/>
      <c r="I60" s="194"/>
      <c r="J60" s="10"/>
    </row>
    <row r="61" spans="1:13" x14ac:dyDescent="0.35">
      <c r="A61" s="997" t="s">
        <v>411</v>
      </c>
      <c r="B61" s="998"/>
      <c r="C61" s="998"/>
      <c r="D61" s="998"/>
      <c r="E61" s="998"/>
      <c r="F61" s="998"/>
      <c r="G61" s="998"/>
      <c r="H61" s="998"/>
      <c r="I61" s="64">
        <f>IFERROR(ROUND(I56+I58+I59,2),"")</f>
        <v>0</v>
      </c>
      <c r="J61" s="10"/>
    </row>
    <row r="62" spans="1:13" x14ac:dyDescent="0.35">
      <c r="A62" s="201"/>
      <c r="B62" s="73"/>
      <c r="C62" s="73"/>
      <c r="D62" s="73"/>
      <c r="E62" s="73"/>
      <c r="F62" s="73"/>
      <c r="G62" s="73"/>
      <c r="H62" s="73"/>
      <c r="I62" s="74"/>
      <c r="J62" s="10"/>
    </row>
    <row r="63" spans="1:13" x14ac:dyDescent="0.35">
      <c r="A63" s="1001" t="s">
        <v>31</v>
      </c>
      <c r="B63" s="1002"/>
      <c r="C63" s="1002"/>
      <c r="D63" s="1002"/>
      <c r="E63" s="1002"/>
      <c r="F63" s="1002"/>
      <c r="G63" s="1002"/>
      <c r="H63" s="1002"/>
      <c r="I63" s="1002"/>
      <c r="J63" s="10"/>
    </row>
    <row r="64" spans="1:13" x14ac:dyDescent="0.35">
      <c r="A64" s="1003" t="s">
        <v>32</v>
      </c>
      <c r="B64" s="1004"/>
      <c r="C64" s="1004"/>
      <c r="D64" s="1004"/>
      <c r="E64" s="1004"/>
      <c r="F64" s="1004"/>
      <c r="G64" s="1004"/>
      <c r="H64" s="1004"/>
      <c r="I64" s="1004"/>
      <c r="J64" s="10"/>
    </row>
    <row r="65" spans="1:10" x14ac:dyDescent="0.35">
      <c r="A65" s="160"/>
      <c r="B65" s="300"/>
      <c r="C65" s="300"/>
      <c r="D65" s="300"/>
      <c r="E65" s="300"/>
      <c r="F65" s="300"/>
      <c r="G65" s="300"/>
      <c r="H65" s="300"/>
      <c r="I65" s="300"/>
      <c r="J65" s="10"/>
    </row>
    <row r="66" spans="1:10" x14ac:dyDescent="0.35">
      <c r="A66" s="4"/>
      <c r="B66" s="5"/>
      <c r="C66" s="5"/>
      <c r="D66" s="5"/>
      <c r="E66" s="6"/>
      <c r="F66" s="6"/>
      <c r="G66" s="6"/>
      <c r="H66" s="6"/>
      <c r="I66" s="6"/>
      <c r="J66" s="6"/>
    </row>
    <row r="67" spans="1:10" ht="70.5" customHeight="1" x14ac:dyDescent="0.35">
      <c r="A67" s="990"/>
      <c r="B67" s="991"/>
      <c r="C67" s="992"/>
      <c r="D67" s="993"/>
      <c r="E67" s="75"/>
      <c r="F67" s="76" t="s">
        <v>480</v>
      </c>
      <c r="G67" s="994"/>
      <c r="H67" s="995"/>
      <c r="I67" s="996"/>
      <c r="J67" s="75"/>
    </row>
    <row r="68" spans="1:10" x14ac:dyDescent="0.35">
      <c r="A68" s="4"/>
      <c r="B68" s="5"/>
      <c r="C68" s="5"/>
      <c r="D68" s="77"/>
      <c r="E68" s="13"/>
      <c r="F68" s="78"/>
      <c r="G68" s="78"/>
      <c r="H68" s="78"/>
      <c r="I68" s="78"/>
      <c r="J68" s="13"/>
    </row>
    <row r="69" spans="1:10" x14ac:dyDescent="0.35">
      <c r="A69" s="4"/>
      <c r="B69" s="5"/>
      <c r="C69" s="5"/>
      <c r="D69" s="77"/>
      <c r="E69" s="13"/>
      <c r="F69" s="78"/>
      <c r="G69" s="78"/>
      <c r="H69" s="78"/>
      <c r="I69" s="78"/>
      <c r="J69" s="13"/>
    </row>
    <row r="70" spans="1:10" x14ac:dyDescent="0.35">
      <c r="B70" s="79"/>
      <c r="C70" s="79"/>
      <c r="D70" s="79"/>
      <c r="E70" s="80"/>
    </row>
  </sheetData>
  <mergeCells count="79">
    <mergeCell ref="B7:D7"/>
    <mergeCell ref="G7:I7"/>
    <mergeCell ref="A1:B1"/>
    <mergeCell ref="C1:D1"/>
    <mergeCell ref="G1:I1"/>
    <mergeCell ref="A4:B4"/>
    <mergeCell ref="C4:D4"/>
    <mergeCell ref="E4:F4"/>
    <mergeCell ref="B6:D6"/>
    <mergeCell ref="G6:I6"/>
    <mergeCell ref="K1:L1"/>
    <mergeCell ref="A3:B3"/>
    <mergeCell ref="C3:D3"/>
    <mergeCell ref="E3:F3"/>
    <mergeCell ref="G3:I3"/>
    <mergeCell ref="B8:D8"/>
    <mergeCell ref="G8:I8"/>
    <mergeCell ref="B9:D9"/>
    <mergeCell ref="G9:I9"/>
    <mergeCell ref="B10:D10"/>
    <mergeCell ref="G10:I10"/>
    <mergeCell ref="A18:B18"/>
    <mergeCell ref="D18:H18"/>
    <mergeCell ref="B11:D11"/>
    <mergeCell ref="F11:G11"/>
    <mergeCell ref="H11:I11"/>
    <mergeCell ref="A12:D12"/>
    <mergeCell ref="F12:I12"/>
    <mergeCell ref="B13:D13"/>
    <mergeCell ref="G13:I13"/>
    <mergeCell ref="B14:D14"/>
    <mergeCell ref="G14:I14"/>
    <mergeCell ref="A16:G16"/>
    <mergeCell ref="A17:B17"/>
    <mergeCell ref="D17:H17"/>
    <mergeCell ref="A19:H19"/>
    <mergeCell ref="A22:G22"/>
    <mergeCell ref="A23:B23"/>
    <mergeCell ref="D23:H23"/>
    <mergeCell ref="A24:B24"/>
    <mergeCell ref="D24:H24"/>
    <mergeCell ref="A25:H25"/>
    <mergeCell ref="A28:H28"/>
    <mergeCell ref="A31:H31"/>
    <mergeCell ref="A34:H34"/>
    <mergeCell ref="A37:E37"/>
    <mergeCell ref="H37:I37"/>
    <mergeCell ref="A32:H32"/>
    <mergeCell ref="A50:I50"/>
    <mergeCell ref="A38:E38"/>
    <mergeCell ref="F38:G38"/>
    <mergeCell ref="A39:E39"/>
    <mergeCell ref="F39:G39"/>
    <mergeCell ref="A40:D40"/>
    <mergeCell ref="F40:G40"/>
    <mergeCell ref="A43:G43"/>
    <mergeCell ref="H43:I43"/>
    <mergeCell ref="A44:G44"/>
    <mergeCell ref="H44:I44"/>
    <mergeCell ref="A47:C47"/>
    <mergeCell ref="A41:G41"/>
    <mergeCell ref="H41:I41"/>
    <mergeCell ref="A51:B51"/>
    <mergeCell ref="G51:H51"/>
    <mergeCell ref="A52:B52"/>
    <mergeCell ref="G52:H52"/>
    <mergeCell ref="A53:B53"/>
    <mergeCell ref="G53:H53"/>
    <mergeCell ref="G54:H54"/>
    <mergeCell ref="A67:B67"/>
    <mergeCell ref="C67:D67"/>
    <mergeCell ref="G67:I67"/>
    <mergeCell ref="A56:H56"/>
    <mergeCell ref="F58:G58"/>
    <mergeCell ref="F59:G59"/>
    <mergeCell ref="A61:H61"/>
    <mergeCell ref="A63:I63"/>
    <mergeCell ref="A64:I64"/>
    <mergeCell ref="A54:B54"/>
  </mergeCells>
  <dataValidations count="1">
    <dataValidation type="list" allowBlank="1" showInputMessage="1" showErrorMessage="1" sqref="G3:I3" xr:uid="{00000000-0002-0000-0200-000000000000}">
      <formula1>Type_contrat</formula1>
    </dataValidation>
  </dataValidations>
  <hyperlinks>
    <hyperlink ref="G10" r:id="rId1" display="sei-corse-pv@edf.fr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68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O70"/>
  <sheetViews>
    <sheetView showGridLines="0" zoomScale="90" zoomScaleNormal="90" workbookViewId="0">
      <selection activeCell="G6" sqref="G6:I6"/>
    </sheetView>
  </sheetViews>
  <sheetFormatPr baseColWidth="10" defaultRowHeight="14.5" x14ac:dyDescent="0.35"/>
  <cols>
    <col min="1" max="1" width="21.453125" customWidth="1"/>
    <col min="2" max="2" width="16" customWidth="1"/>
    <col min="5" max="5" width="12.1796875" customWidth="1"/>
    <col min="6" max="6" width="17.453125" customWidth="1"/>
    <col min="7" max="7" width="12.7265625" bestFit="1" customWidth="1"/>
    <col min="8" max="8" width="16.453125" customWidth="1"/>
    <col min="9" max="9" width="13.81640625" bestFit="1" customWidth="1"/>
    <col min="10" max="10" width="5.7265625" customWidth="1"/>
    <col min="11" max="11" width="16.7265625" customWidth="1"/>
    <col min="12" max="12" width="12" customWidth="1"/>
  </cols>
  <sheetData>
    <row r="1" spans="1:12" ht="24" customHeight="1" x14ac:dyDescent="0.35">
      <c r="A1" s="1072" t="s">
        <v>0</v>
      </c>
      <c r="B1" s="1073"/>
      <c r="C1" s="1074"/>
      <c r="D1" s="1074"/>
      <c r="E1" s="2"/>
      <c r="F1" s="172" t="s">
        <v>393</v>
      </c>
      <c r="G1" s="1075"/>
      <c r="H1" s="1075"/>
      <c r="I1" s="1076"/>
      <c r="J1" s="3"/>
      <c r="K1" s="1068"/>
      <c r="L1" s="1068"/>
    </row>
    <row r="2" spans="1:12" ht="6.75" customHeight="1" x14ac:dyDescent="0.35">
      <c r="G2" s="173"/>
      <c r="H2" s="174"/>
      <c r="J2" s="6"/>
    </row>
    <row r="3" spans="1:12" ht="15.75" customHeight="1" x14ac:dyDescent="0.35">
      <c r="A3" s="1069" t="s">
        <v>392</v>
      </c>
      <c r="B3" s="1069"/>
      <c r="C3" s="1070"/>
      <c r="D3" s="1070"/>
      <c r="E3" s="1071" t="s">
        <v>390</v>
      </c>
      <c r="F3" s="1071"/>
      <c r="G3" s="1062"/>
      <c r="H3" s="1062"/>
      <c r="I3" s="1062"/>
      <c r="J3" s="6"/>
    </row>
    <row r="4" spans="1:12" ht="18.75" customHeight="1" x14ac:dyDescent="0.35">
      <c r="A4" s="1077" t="s">
        <v>470</v>
      </c>
      <c r="B4" s="1077"/>
      <c r="C4" s="1078"/>
      <c r="D4" s="1078"/>
      <c r="E4" s="1060" t="s">
        <v>391</v>
      </c>
      <c r="F4" s="1061"/>
      <c r="G4" s="175"/>
      <c r="H4" s="7" t="s">
        <v>1</v>
      </c>
      <c r="I4" s="176"/>
      <c r="J4" s="171"/>
      <c r="L4" s="8"/>
    </row>
    <row r="5" spans="1:12" ht="24" customHeight="1" x14ac:dyDescent="0.35">
      <c r="A5" s="4"/>
      <c r="B5" s="5"/>
      <c r="C5" s="5"/>
      <c r="D5" s="5"/>
      <c r="E5" s="6"/>
      <c r="F5" s="6"/>
      <c r="G5" s="276">
        <f>IF(G3="S06",IF(I4&lt;DATE(YEAR(G4),MONTH(F39),DAY(F39)),DATE(YEAR(G4)-1,MONTH(F39),DAY(F39)),DATE(YEAR(G4),MONTH(F39),DAY(F39))),IF(MONTH(F39)=MONTH(G4),G4,IF(MONTH(G4)&gt;=7,DATE(YEAR(G4),MONTH(F39),DAY(F39)),DATE(YEAR(G4)-1,MONTH(F39),DAY(F39)))))</f>
        <v>0</v>
      </c>
      <c r="H5" s="6"/>
      <c r="I5" s="6"/>
      <c r="J5" s="6"/>
      <c r="L5" s="8"/>
    </row>
    <row r="6" spans="1:12" ht="24" customHeight="1" x14ac:dyDescent="0.35">
      <c r="A6" s="9" t="s">
        <v>2</v>
      </c>
      <c r="B6" s="1062"/>
      <c r="C6" s="1062"/>
      <c r="D6" s="1062"/>
      <c r="E6" s="10"/>
      <c r="F6" s="9" t="s">
        <v>3</v>
      </c>
      <c r="G6" s="1063" t="s">
        <v>522</v>
      </c>
      <c r="H6" s="1063"/>
      <c r="I6" s="1063"/>
      <c r="J6" s="6"/>
    </row>
    <row r="7" spans="1:12" ht="27" customHeight="1" x14ac:dyDescent="0.35">
      <c r="A7" s="11" t="s">
        <v>4</v>
      </c>
      <c r="B7" s="1058"/>
      <c r="C7" s="1058"/>
      <c r="D7" s="1058"/>
      <c r="E7" s="10"/>
      <c r="F7" s="11" t="s">
        <v>4</v>
      </c>
      <c r="G7" s="1058" t="s">
        <v>483</v>
      </c>
      <c r="H7" s="1058"/>
      <c r="I7" s="1058"/>
      <c r="J7" s="6"/>
    </row>
    <row r="8" spans="1:12" x14ac:dyDescent="0.35">
      <c r="A8" s="11" t="s">
        <v>5</v>
      </c>
      <c r="B8" s="1058"/>
      <c r="C8" s="1058"/>
      <c r="D8" s="1058"/>
      <c r="E8" s="10"/>
      <c r="F8" s="11" t="s">
        <v>5</v>
      </c>
      <c r="G8" s="1058" t="s">
        <v>484</v>
      </c>
      <c r="H8" s="1058"/>
      <c r="I8" s="1058"/>
    </row>
    <row r="9" spans="1:12" x14ac:dyDescent="0.35">
      <c r="A9" s="11" t="s">
        <v>6</v>
      </c>
      <c r="B9" s="1048"/>
      <c r="C9" s="1048"/>
      <c r="D9" s="1048"/>
      <c r="E9" s="10"/>
      <c r="F9" s="11" t="s">
        <v>6</v>
      </c>
      <c r="G9" s="1048" t="s">
        <v>498</v>
      </c>
      <c r="H9" s="1048"/>
      <c r="I9" s="1048"/>
      <c r="J9" s="6"/>
    </row>
    <row r="10" spans="1:12" x14ac:dyDescent="0.35">
      <c r="A10" s="11" t="s">
        <v>7</v>
      </c>
      <c r="B10" s="1049"/>
      <c r="C10" s="1049"/>
      <c r="D10" s="1049"/>
      <c r="E10" s="10"/>
      <c r="F10" s="11" t="s">
        <v>7</v>
      </c>
      <c r="G10" s="1049" t="s">
        <v>499</v>
      </c>
      <c r="H10" s="1050"/>
      <c r="I10" s="1050"/>
      <c r="J10" s="6"/>
    </row>
    <row r="11" spans="1:12" ht="23" x14ac:dyDescent="0.35">
      <c r="A11" s="12" t="s">
        <v>409</v>
      </c>
      <c r="B11" s="1052"/>
      <c r="C11" s="1052"/>
      <c r="D11" s="1052"/>
      <c r="E11" s="6"/>
      <c r="F11" s="1053" t="s">
        <v>8</v>
      </c>
      <c r="G11" s="1053"/>
      <c r="H11" s="1054" t="s">
        <v>9</v>
      </c>
      <c r="I11" s="1054"/>
      <c r="J11" s="6"/>
    </row>
    <row r="12" spans="1:12" x14ac:dyDescent="0.35">
      <c r="A12" s="1055" t="s">
        <v>10</v>
      </c>
      <c r="B12" s="1056"/>
      <c r="C12" s="1056"/>
      <c r="D12" s="1056"/>
      <c r="E12" s="13"/>
      <c r="F12" s="1055" t="s">
        <v>11</v>
      </c>
      <c r="G12" s="1056"/>
      <c r="H12" s="1056"/>
      <c r="I12" s="1056"/>
      <c r="J12" s="6"/>
    </row>
    <row r="13" spans="1:12" ht="23" x14ac:dyDescent="0.35">
      <c r="A13" s="11" t="s">
        <v>4</v>
      </c>
      <c r="B13" s="1057"/>
      <c r="C13" s="1057"/>
      <c r="D13" s="1057"/>
      <c r="E13" s="6"/>
      <c r="F13" s="11" t="s">
        <v>12</v>
      </c>
      <c r="G13" s="1057"/>
      <c r="H13" s="1057"/>
      <c r="I13" s="1057"/>
      <c r="J13" s="6"/>
    </row>
    <row r="14" spans="1:12" x14ac:dyDescent="0.35">
      <c r="A14" s="11" t="s">
        <v>5</v>
      </c>
      <c r="B14" s="1058"/>
      <c r="C14" s="1058"/>
      <c r="D14" s="1058"/>
      <c r="E14" s="6"/>
      <c r="F14" s="11" t="s">
        <v>5</v>
      </c>
      <c r="G14" s="1048"/>
      <c r="H14" s="1048"/>
      <c r="I14" s="1048"/>
      <c r="J14" s="6"/>
    </row>
    <row r="15" spans="1:12" x14ac:dyDescent="0.35">
      <c r="A15" s="4"/>
      <c r="B15" s="5"/>
      <c r="C15" s="5"/>
      <c r="D15" s="5"/>
      <c r="E15" s="6"/>
      <c r="F15" s="6"/>
      <c r="G15" s="6"/>
      <c r="H15" s="6"/>
      <c r="I15" s="6"/>
      <c r="J15" s="6"/>
    </row>
    <row r="16" spans="1:12" x14ac:dyDescent="0.35">
      <c r="A16" s="1046" t="s">
        <v>13</v>
      </c>
      <c r="B16" s="1059"/>
      <c r="C16" s="1059"/>
      <c r="D16" s="1059"/>
      <c r="E16" s="1059"/>
      <c r="F16" s="1059"/>
      <c r="G16" s="1059"/>
      <c r="H16" s="14"/>
      <c r="I16" s="15"/>
      <c r="J16" s="16"/>
    </row>
    <row r="17" spans="1:10" x14ac:dyDescent="0.35">
      <c r="A17" s="1037" t="s">
        <v>14</v>
      </c>
      <c r="B17" s="1038"/>
      <c r="C17" s="17" t="str">
        <f>IF(ISBLANK(I4),"",I4)</f>
        <v/>
      </c>
      <c r="D17" s="1039" t="s">
        <v>15</v>
      </c>
      <c r="E17" s="1044"/>
      <c r="F17" s="1044"/>
      <c r="G17" s="1044"/>
      <c r="H17" s="1044"/>
      <c r="I17" s="275"/>
      <c r="J17" s="16"/>
    </row>
    <row r="18" spans="1:10" x14ac:dyDescent="0.35">
      <c r="A18" s="1051" t="s">
        <v>16</v>
      </c>
      <c r="B18" s="1044"/>
      <c r="C18" s="17" t="str">
        <f>IF(ISBLANK(G4),"",G4)</f>
        <v/>
      </c>
      <c r="D18" s="1039" t="s">
        <v>17</v>
      </c>
      <c r="E18" s="1038"/>
      <c r="F18" s="1038"/>
      <c r="G18" s="1038"/>
      <c r="H18" s="1038"/>
      <c r="I18" s="179"/>
      <c r="J18" s="16"/>
    </row>
    <row r="19" spans="1:10" x14ac:dyDescent="0.35">
      <c r="A19" s="1041" t="s">
        <v>18</v>
      </c>
      <c r="B19" s="1045"/>
      <c r="C19" s="1045"/>
      <c r="D19" s="1045"/>
      <c r="E19" s="989"/>
      <c r="F19" s="989"/>
      <c r="G19" s="989"/>
      <c r="H19" s="989"/>
      <c r="I19" s="18">
        <f>I17-I18</f>
        <v>0</v>
      </c>
      <c r="J19" s="16"/>
    </row>
    <row r="20" spans="1:10" x14ac:dyDescent="0.35">
      <c r="A20" s="19"/>
      <c r="B20" s="20"/>
      <c r="C20" s="20"/>
      <c r="D20" s="20"/>
      <c r="E20" s="21"/>
      <c r="F20" s="21"/>
      <c r="G20" s="21"/>
      <c r="H20" s="21"/>
      <c r="I20" s="22"/>
      <c r="J20" s="16"/>
    </row>
    <row r="21" spans="1:10" x14ac:dyDescent="0.35">
      <c r="A21" s="23"/>
      <c r="B21" s="23"/>
      <c r="C21" s="23"/>
      <c r="D21" s="23"/>
      <c r="E21" s="24"/>
      <c r="F21" s="24"/>
      <c r="G21" s="24"/>
      <c r="H21" s="24"/>
      <c r="I21" s="25"/>
      <c r="J21" s="16"/>
    </row>
    <row r="22" spans="1:10" x14ac:dyDescent="0.35">
      <c r="A22" s="1046" t="s">
        <v>19</v>
      </c>
      <c r="B22" s="1047"/>
      <c r="C22" s="1047"/>
      <c r="D22" s="1047"/>
      <c r="E22" s="1047"/>
      <c r="F22" s="1047"/>
      <c r="G22" s="1047"/>
      <c r="H22" s="14"/>
      <c r="I22" s="180"/>
      <c r="J22" s="16"/>
    </row>
    <row r="23" spans="1:10" x14ac:dyDescent="0.35">
      <c r="A23" s="1037" t="s">
        <v>14</v>
      </c>
      <c r="B23" s="1038"/>
      <c r="C23" s="17" t="str">
        <f>IF(ISBLANK(I4),"",I4)</f>
        <v/>
      </c>
      <c r="D23" s="1039" t="s">
        <v>20</v>
      </c>
      <c r="E23" s="1040"/>
      <c r="F23" s="1040"/>
      <c r="G23" s="1040"/>
      <c r="H23" s="1040"/>
      <c r="I23" s="275"/>
      <c r="J23" s="16"/>
    </row>
    <row r="24" spans="1:10" x14ac:dyDescent="0.35">
      <c r="A24" s="1037" t="s">
        <v>16</v>
      </c>
      <c r="B24" s="1038"/>
      <c r="C24" s="17" t="str">
        <f>IF(ISBLANK(G4),"",G4)</f>
        <v/>
      </c>
      <c r="D24" s="1039" t="s">
        <v>21</v>
      </c>
      <c r="E24" s="1040"/>
      <c r="F24" s="1040"/>
      <c r="G24" s="1040"/>
      <c r="H24" s="1040"/>
      <c r="I24" s="179"/>
      <c r="J24" s="16"/>
    </row>
    <row r="25" spans="1:10" x14ac:dyDescent="0.35">
      <c r="A25" s="1041" t="s">
        <v>22</v>
      </c>
      <c r="B25" s="1042"/>
      <c r="C25" s="1042"/>
      <c r="D25" s="1042"/>
      <c r="E25" s="1043"/>
      <c r="F25" s="1043"/>
      <c r="G25" s="1043"/>
      <c r="H25" s="1043"/>
      <c r="I25" s="26">
        <f>I23-I24</f>
        <v>0</v>
      </c>
      <c r="J25" s="16"/>
    </row>
    <row r="26" spans="1:10" x14ac:dyDescent="0.35">
      <c r="A26" s="19"/>
      <c r="B26" s="27"/>
      <c r="C26" s="27"/>
      <c r="D26" s="27"/>
      <c r="E26" s="28"/>
      <c r="F26" s="28"/>
      <c r="G26" s="28"/>
      <c r="H26" s="28"/>
      <c r="I26" s="29"/>
      <c r="J26" s="16"/>
    </row>
    <row r="27" spans="1:10" x14ac:dyDescent="0.35">
      <c r="A27" s="302"/>
      <c r="B27" s="303"/>
      <c r="C27" s="303"/>
      <c r="D27" s="303"/>
      <c r="E27" s="304"/>
      <c r="F27" s="304"/>
      <c r="G27" s="304"/>
      <c r="H27" s="304"/>
      <c r="I27" s="295"/>
      <c r="J27" s="16"/>
    </row>
    <row r="28" spans="1:10" x14ac:dyDescent="0.35">
      <c r="A28" s="1009" t="str">
        <f>IF(G3="S17","Seulement pour le S17, nombre d'heures de déconnexion reçu par mail","")</f>
        <v/>
      </c>
      <c r="B28" s="1010"/>
      <c r="C28" s="1010"/>
      <c r="D28" s="1010"/>
      <c r="E28" s="1011"/>
      <c r="F28" s="1011"/>
      <c r="G28" s="1011"/>
      <c r="H28" s="1011"/>
      <c r="I28" s="329"/>
      <c r="J28" s="16"/>
    </row>
    <row r="29" spans="1:10" x14ac:dyDescent="0.35">
      <c r="A29" s="34"/>
      <c r="B29" s="35"/>
      <c r="C29" s="35"/>
      <c r="D29" s="35"/>
      <c r="E29" s="36"/>
      <c r="F29" s="36"/>
      <c r="G29" s="36"/>
      <c r="H29" s="36"/>
      <c r="I29" s="22"/>
      <c r="J29" s="16"/>
    </row>
    <row r="30" spans="1:10" x14ac:dyDescent="0.35">
      <c r="A30" s="23"/>
      <c r="B30" s="30"/>
      <c r="C30" s="30"/>
      <c r="D30" s="30"/>
      <c r="E30" s="31"/>
      <c r="F30" s="31"/>
      <c r="G30" s="31"/>
      <c r="H30" s="31"/>
      <c r="I30" s="25"/>
      <c r="J30" s="16"/>
    </row>
    <row r="31" spans="1:10" x14ac:dyDescent="0.35">
      <c r="A31" s="1009" t="s">
        <v>23</v>
      </c>
      <c r="B31" s="1010"/>
      <c r="C31" s="1010"/>
      <c r="D31" s="1010"/>
      <c r="E31" s="1011"/>
      <c r="F31" s="1011"/>
      <c r="G31" s="1011"/>
      <c r="H31" s="1011"/>
      <c r="I31" s="32">
        <f>I19-I25</f>
        <v>0</v>
      </c>
      <c r="J31" s="33"/>
    </row>
    <row r="32" spans="1:10" x14ac:dyDescent="0.35">
      <c r="A32" s="1005" t="str">
        <f>IF(G3="S17","Seulement pour le S17, en cas du non-respect des ordres de déconnexion, énergie à défalquer de l'énergie produite (kWh)","")</f>
        <v/>
      </c>
      <c r="B32" s="1006"/>
      <c r="C32" s="1006"/>
      <c r="D32" s="1006"/>
      <c r="E32" s="1006"/>
      <c r="F32" s="1006"/>
      <c r="G32" s="1006"/>
      <c r="H32" s="1006"/>
      <c r="I32" s="341"/>
      <c r="J32" s="33"/>
    </row>
    <row r="33" spans="1:15" x14ac:dyDescent="0.35">
      <c r="A33" s="37"/>
      <c r="B33" s="38"/>
      <c r="C33" s="38"/>
      <c r="D33" s="38"/>
      <c r="E33" s="39"/>
      <c r="F33" s="39"/>
      <c r="G33" s="39"/>
      <c r="H33" s="39"/>
      <c r="I33" s="295"/>
      <c r="J33" s="33"/>
    </row>
    <row r="34" spans="1:15" x14ac:dyDescent="0.35">
      <c r="A34" s="1009" t="str">
        <f>IF(G3="S17","Seulement pour le S17, production liée aux heures de déconnexion (0,75* Nbre d'heures de déconnexion*Pmax de l'installation)","")</f>
        <v/>
      </c>
      <c r="B34" s="1010"/>
      <c r="C34" s="1010"/>
      <c r="D34" s="1010"/>
      <c r="E34" s="1011"/>
      <c r="F34" s="1011"/>
      <c r="G34" s="1011"/>
      <c r="H34" s="1011"/>
      <c r="I34" s="32">
        <f>IF(G3="S17",ROUND(I28*0.75*F38,0),0)</f>
        <v>0</v>
      </c>
      <c r="J34" s="33"/>
    </row>
    <row r="35" spans="1:15" x14ac:dyDescent="0.35">
      <c r="A35" s="34"/>
      <c r="B35" s="35"/>
      <c r="C35" s="35"/>
      <c r="D35" s="35"/>
      <c r="E35" s="36"/>
      <c r="F35" s="36"/>
      <c r="G35" s="36"/>
      <c r="H35" s="36"/>
      <c r="I35" s="22"/>
      <c r="J35" s="33"/>
    </row>
    <row r="36" spans="1:15" x14ac:dyDescent="0.35">
      <c r="A36" s="37"/>
      <c r="B36" s="38"/>
      <c r="C36" s="38"/>
      <c r="D36" s="38"/>
      <c r="E36" s="39"/>
      <c r="F36" s="39"/>
      <c r="G36" s="39"/>
      <c r="H36" s="39"/>
      <c r="I36" s="25"/>
      <c r="J36" s="33"/>
      <c r="K36" s="1"/>
    </row>
    <row r="37" spans="1:15" x14ac:dyDescent="0.35">
      <c r="A37" s="1012" t="s">
        <v>434</v>
      </c>
      <c r="B37" s="1013"/>
      <c r="C37" s="1013"/>
      <c r="D37" s="1013"/>
      <c r="E37" s="1013"/>
      <c r="F37" s="40"/>
      <c r="G37" s="40"/>
      <c r="H37" s="1014"/>
      <c r="I37" s="1015"/>
      <c r="J37" s="33"/>
    </row>
    <row r="38" spans="1:15" x14ac:dyDescent="0.35">
      <c r="A38" s="1019" t="s">
        <v>435</v>
      </c>
      <c r="B38" s="1020"/>
      <c r="C38" s="1020"/>
      <c r="D38" s="1020"/>
      <c r="E38" s="1020"/>
      <c r="F38" s="1021"/>
      <c r="G38" s="1022"/>
      <c r="H38" s="41"/>
      <c r="I38" s="42"/>
      <c r="J38" s="33"/>
    </row>
    <row r="39" spans="1:15" x14ac:dyDescent="0.35">
      <c r="A39" s="1019" t="s">
        <v>436</v>
      </c>
      <c r="B39" s="1020"/>
      <c r="C39" s="1020"/>
      <c r="D39" s="1020"/>
      <c r="E39" s="1020"/>
      <c r="F39" s="1023"/>
      <c r="G39" s="1024"/>
      <c r="H39" s="41"/>
      <c r="I39" s="42"/>
      <c r="K39" s="43"/>
      <c r="M39" s="44"/>
    </row>
    <row r="40" spans="1:15" x14ac:dyDescent="0.35">
      <c r="A40" s="1019" t="str">
        <f>IF(F38="","","Plafond annuel de l'énergie livrée, en heures : ")</f>
        <v/>
      </c>
      <c r="B40" s="1020"/>
      <c r="C40" s="1020"/>
      <c r="D40" s="1020"/>
      <c r="E40" s="41"/>
      <c r="F40" s="1025" t="str">
        <f>IF(F38="","",H37/F38)</f>
        <v/>
      </c>
      <c r="G40" s="1026"/>
      <c r="H40" s="41"/>
      <c r="I40" s="42"/>
      <c r="J40" s="45"/>
      <c r="K40" s="46"/>
      <c r="L40" s="47"/>
      <c r="M40" s="44"/>
    </row>
    <row r="41" spans="1:15" ht="19.5" customHeight="1" x14ac:dyDescent="0.35">
      <c r="A41" s="1064" t="s">
        <v>553</v>
      </c>
      <c r="B41" s="1065"/>
      <c r="C41" s="1065"/>
      <c r="D41" s="1065"/>
      <c r="E41" s="1065"/>
      <c r="F41" s="1065"/>
      <c r="G41" s="1065"/>
      <c r="H41" s="1066"/>
      <c r="I41" s="1067"/>
      <c r="J41" s="45"/>
      <c r="K41" s="46"/>
      <c r="L41" s="47"/>
      <c r="M41" s="44"/>
    </row>
    <row r="42" spans="1:15" x14ac:dyDescent="0.35">
      <c r="A42" s="34"/>
      <c r="B42" s="48"/>
      <c r="C42" s="48"/>
      <c r="D42" s="48"/>
      <c r="E42" s="48"/>
      <c r="F42" s="48"/>
      <c r="G42" s="48"/>
      <c r="H42" s="49"/>
      <c r="I42" s="50"/>
      <c r="J42" s="33"/>
    </row>
    <row r="43" spans="1:15" x14ac:dyDescent="0.35">
      <c r="A43" s="1027" t="s">
        <v>478</v>
      </c>
      <c r="B43" s="1028"/>
      <c r="C43" s="1028"/>
      <c r="D43" s="1028"/>
      <c r="E43" s="1028"/>
      <c r="F43" s="1028"/>
      <c r="G43" s="1028"/>
      <c r="H43" s="1029"/>
      <c r="I43" s="1030"/>
      <c r="J43" s="33"/>
      <c r="L43" s="8"/>
    </row>
    <row r="44" spans="1:15" x14ac:dyDescent="0.35">
      <c r="A44" s="1031" t="s">
        <v>479</v>
      </c>
      <c r="B44" s="1032"/>
      <c r="C44" s="1032"/>
      <c r="D44" s="1032"/>
      <c r="E44" s="1032"/>
      <c r="F44" s="1032"/>
      <c r="G44" s="1032"/>
      <c r="H44" s="1033"/>
      <c r="I44" s="1034"/>
      <c r="J44" s="33"/>
      <c r="L44" s="51"/>
    </row>
    <row r="45" spans="1:15" x14ac:dyDescent="0.35">
      <c r="A45" s="52"/>
      <c r="B45" s="53"/>
      <c r="C45" s="53"/>
      <c r="D45" s="53"/>
      <c r="E45" s="53"/>
      <c r="F45" s="53"/>
      <c r="G45" s="53"/>
      <c r="H45" s="54"/>
      <c r="I45" s="55"/>
      <c r="L45" s="41"/>
      <c r="M45" s="41"/>
      <c r="N45" s="41"/>
      <c r="O45" s="41"/>
    </row>
    <row r="46" spans="1:15" x14ac:dyDescent="0.35">
      <c r="A46" s="56"/>
      <c r="B46" s="296"/>
      <c r="C46" s="296"/>
      <c r="D46" s="296"/>
      <c r="E46" s="33"/>
      <c r="F46" s="296"/>
      <c r="G46" s="296"/>
      <c r="H46" s="57"/>
      <c r="I46" s="58"/>
      <c r="J46" s="33"/>
    </row>
    <row r="47" spans="1:15" x14ac:dyDescent="0.35">
      <c r="A47" s="1035" t="s">
        <v>24</v>
      </c>
      <c r="B47" s="1036"/>
      <c r="C47" s="1036"/>
      <c r="D47" s="59">
        <f>IF(G3="S06",ROUND(IF(G4&lt;F39+365,1,0.4+0.3*(G47/G48)+0.3*(I47/I48)),5),ROUND(IF(G4&lt;F39+365,1,0.8+0.1*(G47/G48)+0.1*(I47/I48)),5))</f>
        <v>1</v>
      </c>
      <c r="E47" s="301"/>
      <c r="F47" s="167" t="s">
        <v>414</v>
      </c>
      <c r="G47" s="181" t="e">
        <f>IF(G3="S06",(VLOOKUP(G5,'Indices INSEE '!A:L,11,1)),(VLOOKUP(G5,'Indices INSEE '!N:Y,11,1)))</f>
        <v>#N/A</v>
      </c>
      <c r="H47" s="165" t="s">
        <v>415</v>
      </c>
      <c r="I47" s="183" t="e">
        <f>IF(G3="S06",(VLOOKUP(G5,'Indices INSEE '!A:L,6,1)),(VLOOKUP(G5,'Indices INSEE '!N:Y,6,1)))</f>
        <v>#N/A</v>
      </c>
      <c r="J47" s="60"/>
      <c r="K47" s="170"/>
    </row>
    <row r="48" spans="1:15" ht="20.25" customHeight="1" x14ac:dyDescent="0.35">
      <c r="A48" s="161"/>
      <c r="B48" s="162"/>
      <c r="C48" s="162"/>
      <c r="D48" s="162"/>
      <c r="E48" s="163"/>
      <c r="F48" s="166" t="s">
        <v>417</v>
      </c>
      <c r="G48" s="182" t="e">
        <f>IF(G3="S06",(VLOOKUP(F39,'Indices INSEE '!A:L,11,1)),(VLOOKUP(F39,'Indices INSEE '!N:Y,11,1)))</f>
        <v>#N/A</v>
      </c>
      <c r="H48" s="166" t="s">
        <v>416</v>
      </c>
      <c r="I48" s="184" t="e">
        <f>IF(G3="S06",(VLOOKUP(F39,'Indices INSEE '!A:L,6,1)),(VLOOKUP(F39,'Indices INSEE '!N:Y,6,1)))</f>
        <v>#N/A</v>
      </c>
      <c r="J48" s="33"/>
      <c r="L48" s="43"/>
      <c r="M48" s="61"/>
      <c r="N48" s="43"/>
      <c r="O48" s="61"/>
    </row>
    <row r="49" spans="1:13" x14ac:dyDescent="0.35">
      <c r="A49" s="56"/>
      <c r="B49" s="296"/>
      <c r="C49" s="296"/>
      <c r="D49" s="296"/>
      <c r="E49" s="296"/>
      <c r="F49" s="296"/>
      <c r="G49" s="296"/>
      <c r="H49" s="57"/>
      <c r="I49" s="58"/>
      <c r="J49" s="33"/>
      <c r="K49" s="168"/>
    </row>
    <row r="50" spans="1:13" x14ac:dyDescent="0.35">
      <c r="A50" s="1016" t="s">
        <v>26</v>
      </c>
      <c r="B50" s="1017"/>
      <c r="C50" s="1017"/>
      <c r="D50" s="1017"/>
      <c r="E50" s="1017"/>
      <c r="F50" s="1017"/>
      <c r="G50" s="1017"/>
      <c r="H50" s="1017"/>
      <c r="I50" s="1018"/>
      <c r="J50" s="33"/>
      <c r="K50" s="168"/>
      <c r="L50" s="169"/>
    </row>
    <row r="51" spans="1:13" ht="30.75" customHeight="1" x14ac:dyDescent="0.35">
      <c r="A51" s="987" t="s">
        <v>27</v>
      </c>
      <c r="B51" s="988"/>
      <c r="C51" s="62">
        <f>IF(H41="",IF((I31+H41+I34)&gt;=H37,H37-I34,I31),IF((I31+H41+I34)&gt;=H37,(H37-H41-I34),I31))</f>
        <v>0</v>
      </c>
      <c r="D51" s="354" t="s">
        <v>28</v>
      </c>
      <c r="E51" s="353"/>
      <c r="F51" s="63">
        <f>IF(D47&lt;&gt;".",IF(G3="S17",ROUNDDOWN(H43*D47,2),ROUND(H43*D47,3)),0)</f>
        <v>0</v>
      </c>
      <c r="G51" s="989" t="s">
        <v>29</v>
      </c>
      <c r="H51" s="989"/>
      <c r="I51" s="64">
        <f>ROUND(C51*F51/100,2)</f>
        <v>0</v>
      </c>
      <c r="J51" s="33"/>
      <c r="M51" s="164"/>
    </row>
    <row r="52" spans="1:13" ht="32.25" customHeight="1" x14ac:dyDescent="0.35">
      <c r="A52" s="987" t="s">
        <v>30</v>
      </c>
      <c r="B52" s="988"/>
      <c r="C52" s="65">
        <f>IF(H41="",IF((I31+I34+H41)&gt;=H37,I31-C51,0),IF((I31+I34+H41)&gt;=H37,I31-C51,0))</f>
        <v>0</v>
      </c>
      <c r="D52" s="354" t="s">
        <v>28</v>
      </c>
      <c r="E52" s="353"/>
      <c r="F52" s="66">
        <f>IF(D47&lt;&gt;".",IF(G3="S17",ROUND(H44,2),ROUND(H44*D47,3)),0)</f>
        <v>0</v>
      </c>
      <c r="G52" s="989" t="s">
        <v>29</v>
      </c>
      <c r="H52" s="989"/>
      <c r="I52" s="67">
        <f>ROUND(C52*F52/100,2)</f>
        <v>0</v>
      </c>
      <c r="J52" s="6"/>
      <c r="L52" s="1"/>
      <c r="M52" s="164"/>
    </row>
    <row r="53" spans="1:13" ht="32.25" customHeight="1" x14ac:dyDescent="0.35">
      <c r="A53" s="987" t="str">
        <f>IF(G3="S17","Seulement pour le S17, Production liée aux heures de déconnexion","")</f>
        <v/>
      </c>
      <c r="B53" s="988"/>
      <c r="C53" s="65" t="str">
        <f>IF(G3="S17",IF(G3="S17",I34,0),"")</f>
        <v/>
      </c>
      <c r="D53" s="354" t="str">
        <f>IF(G3="S17","au coût de (**)","")</f>
        <v/>
      </c>
      <c r="E53" s="353"/>
      <c r="F53" s="66" t="str">
        <f>IF(G3="S17",IF(G3="S17",F51,0),"")</f>
        <v/>
      </c>
      <c r="G53" s="989" t="str">
        <f>IF(G3="S17","Soit un montant de :","")</f>
        <v/>
      </c>
      <c r="H53" s="989"/>
      <c r="I53" s="67">
        <f>IFERROR(ROUND(C53*F53/100,2),0)</f>
        <v>0</v>
      </c>
      <c r="J53" s="6"/>
      <c r="L53" s="1"/>
      <c r="M53" s="164"/>
    </row>
    <row r="54" spans="1:13" ht="27.75" customHeight="1" x14ac:dyDescent="0.35">
      <c r="A54" s="987" t="str">
        <f>IF(G3="S17","Seulement pour le S17, Production non rémunérée en raison du non respect de l'ordre de déconnexion","")</f>
        <v/>
      </c>
      <c r="B54" s="988"/>
      <c r="C54" s="65" t="str">
        <f>IF(G3="S17",IF(G3="S17",-I32,0),"")</f>
        <v/>
      </c>
      <c r="D54" s="354" t="str">
        <f>IF(G3="S17","au coût de (**)","")</f>
        <v/>
      </c>
      <c r="E54" s="353"/>
      <c r="F54" s="66" t="str">
        <f>IF(G3="S17",IF(G3="S17",F51,0),"")</f>
        <v/>
      </c>
      <c r="G54" s="989" t="str">
        <f>IF(G3="S17","Soit un montant de :","")</f>
        <v/>
      </c>
      <c r="H54" s="989"/>
      <c r="I54" s="67">
        <f>IFERROR(ROUND(C54*F54/100,2),0)</f>
        <v>0</v>
      </c>
      <c r="J54" s="68"/>
    </row>
    <row r="55" spans="1:13" x14ac:dyDescent="0.35">
      <c r="A55" s="351"/>
      <c r="B55" s="352"/>
      <c r="C55" s="356"/>
      <c r="D55" s="354"/>
      <c r="E55" s="353"/>
      <c r="F55" s="357"/>
      <c r="G55" s="353"/>
      <c r="H55" s="353"/>
      <c r="I55" s="358"/>
      <c r="J55" s="68"/>
    </row>
    <row r="56" spans="1:13" x14ac:dyDescent="0.35">
      <c r="A56" s="997" t="s">
        <v>410</v>
      </c>
      <c r="B56" s="998"/>
      <c r="C56" s="998"/>
      <c r="D56" s="998"/>
      <c r="E56" s="998"/>
      <c r="F56" s="998"/>
      <c r="G56" s="998"/>
      <c r="H56" s="998"/>
      <c r="I56" s="64">
        <f>IFERROR(ROUND(I51+I52+I53+I54,2),"")</f>
        <v>0</v>
      </c>
      <c r="J56" s="10"/>
    </row>
    <row r="57" spans="1:13" x14ac:dyDescent="0.35">
      <c r="A57" s="298"/>
      <c r="B57" s="299"/>
      <c r="C57" s="299"/>
      <c r="D57" s="299"/>
      <c r="E57" s="299"/>
      <c r="F57" s="299"/>
      <c r="G57" s="299"/>
      <c r="H57" s="299"/>
      <c r="I57" s="194"/>
      <c r="J57" s="10"/>
    </row>
    <row r="58" spans="1:13" x14ac:dyDescent="0.35">
      <c r="A58" s="298"/>
      <c r="B58" s="299"/>
      <c r="C58" s="299"/>
      <c r="D58" s="299"/>
      <c r="E58" s="196" t="s">
        <v>433</v>
      </c>
      <c r="F58" s="999">
        <v>0</v>
      </c>
      <c r="G58" s="1000"/>
      <c r="H58" s="196" t="s">
        <v>412</v>
      </c>
      <c r="I58" s="197">
        <f>IFERROR(ROUND((I51+I52)*F58,2),"")</f>
        <v>0</v>
      </c>
      <c r="J58" s="10"/>
    </row>
    <row r="59" spans="1:13" x14ac:dyDescent="0.35">
      <c r="A59" s="298"/>
      <c r="B59" s="299"/>
      <c r="C59" s="299"/>
      <c r="D59" s="299"/>
      <c r="E59" s="196" t="s">
        <v>421</v>
      </c>
      <c r="F59" s="999">
        <v>0</v>
      </c>
      <c r="G59" s="1000"/>
      <c r="H59" s="196" t="s">
        <v>418</v>
      </c>
      <c r="I59" s="197">
        <f>IFERROR(ROUND(I56*F59,2),"")</f>
        <v>0</v>
      </c>
      <c r="J59" s="10"/>
    </row>
    <row r="60" spans="1:13" x14ac:dyDescent="0.35">
      <c r="A60" s="298"/>
      <c r="B60" s="299"/>
      <c r="C60" s="299"/>
      <c r="D60" s="299"/>
      <c r="E60" s="299"/>
      <c r="F60" s="299"/>
      <c r="G60" s="299"/>
      <c r="H60" s="299"/>
      <c r="I60" s="194"/>
      <c r="J60" s="10"/>
    </row>
    <row r="61" spans="1:13" x14ac:dyDescent="0.35">
      <c r="A61" s="997" t="s">
        <v>411</v>
      </c>
      <c r="B61" s="998"/>
      <c r="C61" s="998"/>
      <c r="D61" s="998"/>
      <c r="E61" s="998"/>
      <c r="F61" s="998"/>
      <c r="G61" s="998"/>
      <c r="H61" s="998"/>
      <c r="I61" s="64">
        <f>IFERROR(ROUND(I56+I58+I59,2),"")</f>
        <v>0</v>
      </c>
      <c r="J61" s="10"/>
    </row>
    <row r="62" spans="1:13" x14ac:dyDescent="0.35">
      <c r="A62" s="201"/>
      <c r="B62" s="73"/>
      <c r="C62" s="73"/>
      <c r="D62" s="73"/>
      <c r="E62" s="73"/>
      <c r="F62" s="73"/>
      <c r="G62" s="73"/>
      <c r="H62" s="73"/>
      <c r="I62" s="74"/>
      <c r="J62" s="10"/>
    </row>
    <row r="63" spans="1:13" x14ac:dyDescent="0.35">
      <c r="A63" s="1001" t="s">
        <v>31</v>
      </c>
      <c r="B63" s="1002"/>
      <c r="C63" s="1002"/>
      <c r="D63" s="1002"/>
      <c r="E63" s="1002"/>
      <c r="F63" s="1002"/>
      <c r="G63" s="1002"/>
      <c r="H63" s="1002"/>
      <c r="I63" s="1002"/>
      <c r="J63" s="10"/>
    </row>
    <row r="64" spans="1:13" x14ac:dyDescent="0.35">
      <c r="A64" s="1003" t="s">
        <v>32</v>
      </c>
      <c r="B64" s="1004"/>
      <c r="C64" s="1004"/>
      <c r="D64" s="1004"/>
      <c r="E64" s="1004"/>
      <c r="F64" s="1004"/>
      <c r="G64" s="1004"/>
      <c r="H64" s="1004"/>
      <c r="I64" s="1004"/>
      <c r="J64" s="10"/>
    </row>
    <row r="65" spans="1:10" x14ac:dyDescent="0.35">
      <c r="A65" s="160"/>
      <c r="B65" s="300"/>
      <c r="C65" s="300"/>
      <c r="D65" s="300"/>
      <c r="E65" s="300"/>
      <c r="F65" s="300"/>
      <c r="G65" s="300"/>
      <c r="H65" s="300"/>
      <c r="I65" s="300"/>
      <c r="J65" s="10"/>
    </row>
    <row r="66" spans="1:10" x14ac:dyDescent="0.35">
      <c r="A66" s="4"/>
      <c r="B66" s="5"/>
      <c r="C66" s="5"/>
      <c r="D66" s="5"/>
      <c r="E66" s="6"/>
      <c r="F66" s="6"/>
      <c r="G66" s="6"/>
      <c r="H66" s="6"/>
      <c r="I66" s="6"/>
      <c r="J66" s="6"/>
    </row>
    <row r="67" spans="1:10" ht="70.5" customHeight="1" x14ac:dyDescent="0.35">
      <c r="A67" s="990"/>
      <c r="B67" s="991"/>
      <c r="C67" s="992"/>
      <c r="D67" s="993"/>
      <c r="E67" s="75"/>
      <c r="F67" s="76" t="s">
        <v>480</v>
      </c>
      <c r="G67" s="994"/>
      <c r="H67" s="995"/>
      <c r="I67" s="996"/>
      <c r="J67" s="75"/>
    </row>
    <row r="68" spans="1:10" x14ac:dyDescent="0.35">
      <c r="A68" s="4"/>
      <c r="B68" s="5"/>
      <c r="C68" s="5"/>
      <c r="D68" s="77"/>
      <c r="E68" s="13"/>
      <c r="F68" s="78"/>
      <c r="G68" s="78"/>
      <c r="H68" s="78"/>
      <c r="I68" s="78"/>
      <c r="J68" s="13"/>
    </row>
    <row r="69" spans="1:10" x14ac:dyDescent="0.35">
      <c r="A69" s="4"/>
      <c r="B69" s="5"/>
      <c r="C69" s="5"/>
      <c r="D69" s="77"/>
      <c r="E69" s="13"/>
      <c r="F69" s="78"/>
      <c r="G69" s="78"/>
      <c r="H69" s="78"/>
      <c r="I69" s="78"/>
      <c r="J69" s="13"/>
    </row>
    <row r="70" spans="1:10" x14ac:dyDescent="0.35">
      <c r="B70" s="79"/>
      <c r="C70" s="79"/>
      <c r="D70" s="79"/>
      <c r="E70" s="80"/>
    </row>
  </sheetData>
  <mergeCells count="79">
    <mergeCell ref="B7:D7"/>
    <mergeCell ref="G7:I7"/>
    <mergeCell ref="A1:B1"/>
    <mergeCell ref="C1:D1"/>
    <mergeCell ref="G1:I1"/>
    <mergeCell ref="A4:B4"/>
    <mergeCell ref="C4:D4"/>
    <mergeCell ref="E4:F4"/>
    <mergeCell ref="B6:D6"/>
    <mergeCell ref="G6:I6"/>
    <mergeCell ref="K1:L1"/>
    <mergeCell ref="A3:B3"/>
    <mergeCell ref="C3:D3"/>
    <mergeCell ref="E3:F3"/>
    <mergeCell ref="G3:I3"/>
    <mergeCell ref="B8:D8"/>
    <mergeCell ref="G8:I8"/>
    <mergeCell ref="B9:D9"/>
    <mergeCell ref="G9:I9"/>
    <mergeCell ref="B10:D10"/>
    <mergeCell ref="G10:I10"/>
    <mergeCell ref="A18:B18"/>
    <mergeCell ref="D18:H18"/>
    <mergeCell ref="B11:D11"/>
    <mergeCell ref="F11:G11"/>
    <mergeCell ref="H11:I11"/>
    <mergeCell ref="A12:D12"/>
    <mergeCell ref="F12:I12"/>
    <mergeCell ref="B13:D13"/>
    <mergeCell ref="G13:I13"/>
    <mergeCell ref="B14:D14"/>
    <mergeCell ref="G14:I14"/>
    <mergeCell ref="A16:G16"/>
    <mergeCell ref="A17:B17"/>
    <mergeCell ref="D17:H17"/>
    <mergeCell ref="A19:H19"/>
    <mergeCell ref="A22:G22"/>
    <mergeCell ref="A23:B23"/>
    <mergeCell ref="D23:H23"/>
    <mergeCell ref="A24:B24"/>
    <mergeCell ref="D24:H24"/>
    <mergeCell ref="A25:H25"/>
    <mergeCell ref="A28:H28"/>
    <mergeCell ref="A31:H31"/>
    <mergeCell ref="A34:H34"/>
    <mergeCell ref="A37:E37"/>
    <mergeCell ref="H37:I37"/>
    <mergeCell ref="A32:H32"/>
    <mergeCell ref="A50:I50"/>
    <mergeCell ref="A38:E38"/>
    <mergeCell ref="F38:G38"/>
    <mergeCell ref="A39:E39"/>
    <mergeCell ref="F39:G39"/>
    <mergeCell ref="A40:D40"/>
    <mergeCell ref="F40:G40"/>
    <mergeCell ref="A43:G43"/>
    <mergeCell ref="H43:I43"/>
    <mergeCell ref="A44:G44"/>
    <mergeCell ref="H44:I44"/>
    <mergeCell ref="A47:C47"/>
    <mergeCell ref="A41:G41"/>
    <mergeCell ref="H41:I41"/>
    <mergeCell ref="A51:B51"/>
    <mergeCell ref="G51:H51"/>
    <mergeCell ref="A52:B52"/>
    <mergeCell ref="G52:H52"/>
    <mergeCell ref="A53:B53"/>
    <mergeCell ref="G53:H53"/>
    <mergeCell ref="G54:H54"/>
    <mergeCell ref="A67:B67"/>
    <mergeCell ref="C67:D67"/>
    <mergeCell ref="G67:I67"/>
    <mergeCell ref="A56:H56"/>
    <mergeCell ref="F58:G58"/>
    <mergeCell ref="F59:G59"/>
    <mergeCell ref="A61:H61"/>
    <mergeCell ref="A63:I63"/>
    <mergeCell ref="A64:I64"/>
    <mergeCell ref="A54:B54"/>
  </mergeCells>
  <dataValidations count="1">
    <dataValidation type="list" allowBlank="1" showInputMessage="1" showErrorMessage="1" sqref="G3:I3" xr:uid="{00000000-0002-0000-0300-000000000000}">
      <formula1>Type_contrat</formula1>
    </dataValidation>
  </dataValidations>
  <hyperlinks>
    <hyperlink ref="G10" r:id="rId1" display="sei-corse-pv@edf.fr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68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O70"/>
  <sheetViews>
    <sheetView showGridLines="0" zoomScale="90" zoomScaleNormal="90" workbookViewId="0">
      <selection activeCell="G5" sqref="G5"/>
    </sheetView>
  </sheetViews>
  <sheetFormatPr baseColWidth="10" defaultRowHeight="14.5" x14ac:dyDescent="0.35"/>
  <cols>
    <col min="1" max="1" width="21.453125" customWidth="1"/>
    <col min="2" max="2" width="16" customWidth="1"/>
    <col min="5" max="5" width="12.1796875" customWidth="1"/>
    <col min="6" max="6" width="20.54296875" customWidth="1"/>
    <col min="7" max="7" width="12.7265625" bestFit="1" customWidth="1"/>
    <col min="8" max="8" width="16.453125" customWidth="1"/>
    <col min="9" max="9" width="13.81640625" bestFit="1" customWidth="1"/>
    <col min="10" max="10" width="5.7265625" customWidth="1"/>
    <col min="11" max="11" width="16.7265625" customWidth="1"/>
    <col min="12" max="12" width="12" customWidth="1"/>
  </cols>
  <sheetData>
    <row r="1" spans="1:12" ht="23.25" customHeight="1" x14ac:dyDescent="0.35">
      <c r="A1" s="1072" t="s">
        <v>0</v>
      </c>
      <c r="B1" s="1073"/>
      <c r="C1" s="1074"/>
      <c r="D1" s="1074"/>
      <c r="E1" s="2"/>
      <c r="F1" s="172" t="s">
        <v>393</v>
      </c>
      <c r="G1" s="1075"/>
      <c r="H1" s="1075"/>
      <c r="I1" s="1076"/>
      <c r="J1" s="3"/>
      <c r="K1" s="1068"/>
      <c r="L1" s="1068"/>
    </row>
    <row r="2" spans="1:12" ht="6.75" customHeight="1" x14ac:dyDescent="0.35">
      <c r="G2" s="173"/>
      <c r="H2" s="174"/>
      <c r="J2" s="6"/>
    </row>
    <row r="3" spans="1:12" ht="15.75" customHeight="1" x14ac:dyDescent="0.35">
      <c r="A3" s="1069" t="s">
        <v>392</v>
      </c>
      <c r="B3" s="1069"/>
      <c r="C3" s="1070"/>
      <c r="D3" s="1070"/>
      <c r="E3" s="1071" t="s">
        <v>390</v>
      </c>
      <c r="F3" s="1071"/>
      <c r="G3" s="1062"/>
      <c r="H3" s="1062"/>
      <c r="I3" s="1062"/>
      <c r="J3" s="6"/>
    </row>
    <row r="4" spans="1:12" ht="18.75" customHeight="1" x14ac:dyDescent="0.35">
      <c r="A4" s="1077" t="s">
        <v>470</v>
      </c>
      <c r="B4" s="1077"/>
      <c r="C4" s="1078"/>
      <c r="D4" s="1078"/>
      <c r="E4" s="1060" t="s">
        <v>391</v>
      </c>
      <c r="F4" s="1061"/>
      <c r="G4" s="175"/>
      <c r="H4" s="7" t="s">
        <v>1</v>
      </c>
      <c r="I4" s="176"/>
      <c r="J4" s="171"/>
      <c r="L4" s="8"/>
    </row>
    <row r="5" spans="1:12" ht="24" customHeight="1" x14ac:dyDescent="0.35">
      <c r="A5" s="4"/>
      <c r="B5" s="5"/>
      <c r="C5" s="5"/>
      <c r="D5" s="5"/>
      <c r="E5" s="6"/>
      <c r="F5" s="6"/>
      <c r="G5" s="276">
        <f>IF(G3="S06",IF(I4&lt;DATE(YEAR(G4),MONTH(F39),DAY(F39)),DATE(YEAR(G4)-1,MONTH(F39),DAY(F39)),DATE(YEAR(G4),MONTH(F39),DAY(F39))),IF(MONTH(F39)=MONTH(G4),G4,IF(MONTH(G4)&gt;=7,DATE(YEAR(G4),MONTH(F39),DAY(F39)),DATE(YEAR(G4)-1,MONTH(F39),DAY(F39)))))</f>
        <v>0</v>
      </c>
      <c r="H5" s="6"/>
      <c r="I5" s="6"/>
      <c r="J5" s="6"/>
      <c r="L5" s="8"/>
    </row>
    <row r="6" spans="1:12" ht="24" customHeight="1" x14ac:dyDescent="0.35">
      <c r="A6" s="9" t="s">
        <v>2</v>
      </c>
      <c r="B6" s="1062"/>
      <c r="C6" s="1062"/>
      <c r="D6" s="1062"/>
      <c r="E6" s="10"/>
      <c r="F6" s="9" t="s">
        <v>3</v>
      </c>
      <c r="G6" s="1063" t="s">
        <v>523</v>
      </c>
      <c r="H6" s="1063"/>
      <c r="I6" s="1063"/>
      <c r="J6" s="6"/>
    </row>
    <row r="7" spans="1:12" ht="27" customHeight="1" x14ac:dyDescent="0.35">
      <c r="A7" s="11" t="s">
        <v>4</v>
      </c>
      <c r="B7" s="1058"/>
      <c r="C7" s="1058"/>
      <c r="D7" s="1058"/>
      <c r="E7" s="10"/>
      <c r="F7" s="11" t="s">
        <v>4</v>
      </c>
      <c r="G7" s="1058" t="s">
        <v>485</v>
      </c>
      <c r="H7" s="1058"/>
      <c r="I7" s="1058"/>
      <c r="J7" s="6"/>
    </row>
    <row r="8" spans="1:12" x14ac:dyDescent="0.35">
      <c r="A8" s="11" t="s">
        <v>5</v>
      </c>
      <c r="B8" s="1058"/>
      <c r="C8" s="1058"/>
      <c r="D8" s="1058"/>
      <c r="E8" s="10"/>
      <c r="F8" s="11" t="s">
        <v>5</v>
      </c>
      <c r="G8" s="1058" t="s">
        <v>486</v>
      </c>
      <c r="H8" s="1058"/>
      <c r="I8" s="1058"/>
    </row>
    <row r="9" spans="1:12" x14ac:dyDescent="0.35">
      <c r="A9" s="11" t="s">
        <v>6</v>
      </c>
      <c r="B9" s="1048"/>
      <c r="C9" s="1048"/>
      <c r="D9" s="1048"/>
      <c r="E9" s="10"/>
      <c r="F9" s="11" t="s">
        <v>6</v>
      </c>
      <c r="G9" s="1048" t="s">
        <v>487</v>
      </c>
      <c r="H9" s="1048"/>
      <c r="I9" s="1048"/>
      <c r="J9" s="6"/>
    </row>
    <row r="10" spans="1:12" x14ac:dyDescent="0.35">
      <c r="A10" s="11" t="s">
        <v>7</v>
      </c>
      <c r="B10" s="1049"/>
      <c r="C10" s="1049"/>
      <c r="D10" s="1049"/>
      <c r="E10" s="10"/>
      <c r="F10" s="11" t="s">
        <v>7</v>
      </c>
      <c r="G10" s="1049" t="s">
        <v>488</v>
      </c>
      <c r="H10" s="1050"/>
      <c r="I10" s="1050"/>
      <c r="J10" s="6"/>
    </row>
    <row r="11" spans="1:12" ht="23" x14ac:dyDescent="0.35">
      <c r="A11" s="12" t="s">
        <v>409</v>
      </c>
      <c r="B11" s="1052"/>
      <c r="C11" s="1052"/>
      <c r="D11" s="1052"/>
      <c r="E11" s="6"/>
      <c r="F11" s="1053" t="s">
        <v>8</v>
      </c>
      <c r="G11" s="1053"/>
      <c r="H11" s="1054" t="s">
        <v>9</v>
      </c>
      <c r="I11" s="1054"/>
      <c r="J11" s="6"/>
    </row>
    <row r="12" spans="1:12" x14ac:dyDescent="0.35">
      <c r="A12" s="1055" t="s">
        <v>10</v>
      </c>
      <c r="B12" s="1056"/>
      <c r="C12" s="1056"/>
      <c r="D12" s="1056"/>
      <c r="E12" s="13"/>
      <c r="F12" s="1055" t="s">
        <v>11</v>
      </c>
      <c r="G12" s="1056"/>
      <c r="H12" s="1056"/>
      <c r="I12" s="1056"/>
      <c r="J12" s="6"/>
    </row>
    <row r="13" spans="1:12" ht="23" x14ac:dyDescent="0.35">
      <c r="A13" s="11" t="s">
        <v>4</v>
      </c>
      <c r="B13" s="1057"/>
      <c r="C13" s="1057"/>
      <c r="D13" s="1057"/>
      <c r="E13" s="6"/>
      <c r="F13" s="11" t="s">
        <v>12</v>
      </c>
      <c r="G13" s="1057"/>
      <c r="H13" s="1057"/>
      <c r="I13" s="1057"/>
      <c r="J13" s="6"/>
    </row>
    <row r="14" spans="1:12" x14ac:dyDescent="0.35">
      <c r="A14" s="11" t="s">
        <v>5</v>
      </c>
      <c r="B14" s="1058"/>
      <c r="C14" s="1058"/>
      <c r="D14" s="1058"/>
      <c r="E14" s="6"/>
      <c r="F14" s="11" t="s">
        <v>5</v>
      </c>
      <c r="G14" s="1048"/>
      <c r="H14" s="1048"/>
      <c r="I14" s="1048"/>
      <c r="J14" s="6"/>
    </row>
    <row r="15" spans="1:12" x14ac:dyDescent="0.35">
      <c r="A15" s="4"/>
      <c r="B15" s="5"/>
      <c r="C15" s="5"/>
      <c r="D15" s="5"/>
      <c r="E15" s="6"/>
      <c r="F15" s="6"/>
      <c r="G15" s="6"/>
      <c r="H15" s="6"/>
      <c r="I15" s="6"/>
      <c r="J15" s="6"/>
    </row>
    <row r="16" spans="1:12" x14ac:dyDescent="0.35">
      <c r="A16" s="1046" t="s">
        <v>13</v>
      </c>
      <c r="B16" s="1059"/>
      <c r="C16" s="1059"/>
      <c r="D16" s="1059"/>
      <c r="E16" s="1059"/>
      <c r="F16" s="1059"/>
      <c r="G16" s="1059"/>
      <c r="H16" s="14"/>
      <c r="I16" s="15"/>
      <c r="J16" s="16"/>
    </row>
    <row r="17" spans="1:10" x14ac:dyDescent="0.35">
      <c r="A17" s="1037" t="s">
        <v>14</v>
      </c>
      <c r="B17" s="1038"/>
      <c r="C17" s="17" t="str">
        <f>IF(ISBLANK(I4),"",I4)</f>
        <v/>
      </c>
      <c r="D17" s="1039" t="s">
        <v>15</v>
      </c>
      <c r="E17" s="1044"/>
      <c r="F17" s="1044"/>
      <c r="G17" s="1044"/>
      <c r="H17" s="1044"/>
      <c r="I17" s="275"/>
      <c r="J17" s="16"/>
    </row>
    <row r="18" spans="1:10" x14ac:dyDescent="0.35">
      <c r="A18" s="1051" t="s">
        <v>16</v>
      </c>
      <c r="B18" s="1044"/>
      <c r="C18" s="17" t="str">
        <f>IF(ISBLANK(G4),"",G4)</f>
        <v/>
      </c>
      <c r="D18" s="1039" t="s">
        <v>17</v>
      </c>
      <c r="E18" s="1038"/>
      <c r="F18" s="1038"/>
      <c r="G18" s="1038"/>
      <c r="H18" s="1038"/>
      <c r="I18" s="179"/>
      <c r="J18" s="16"/>
    </row>
    <row r="19" spans="1:10" x14ac:dyDescent="0.35">
      <c r="A19" s="1041" t="s">
        <v>18</v>
      </c>
      <c r="B19" s="1045"/>
      <c r="C19" s="1045"/>
      <c r="D19" s="1045"/>
      <c r="E19" s="989"/>
      <c r="F19" s="989"/>
      <c r="G19" s="989"/>
      <c r="H19" s="989"/>
      <c r="I19" s="18">
        <f>I17-I18</f>
        <v>0</v>
      </c>
      <c r="J19" s="16"/>
    </row>
    <row r="20" spans="1:10" x14ac:dyDescent="0.35">
      <c r="A20" s="19"/>
      <c r="B20" s="20"/>
      <c r="C20" s="20"/>
      <c r="D20" s="20"/>
      <c r="E20" s="21"/>
      <c r="F20" s="21"/>
      <c r="G20" s="21"/>
      <c r="H20" s="21"/>
      <c r="I20" s="22"/>
      <c r="J20" s="16"/>
    </row>
    <row r="21" spans="1:10" x14ac:dyDescent="0.35">
      <c r="A21" s="23"/>
      <c r="B21" s="23"/>
      <c r="C21" s="23"/>
      <c r="D21" s="23"/>
      <c r="E21" s="24"/>
      <c r="F21" s="24"/>
      <c r="G21" s="24"/>
      <c r="H21" s="24"/>
      <c r="I21" s="25"/>
      <c r="J21" s="16"/>
    </row>
    <row r="22" spans="1:10" x14ac:dyDescent="0.35">
      <c r="A22" s="1046" t="s">
        <v>19</v>
      </c>
      <c r="B22" s="1047"/>
      <c r="C22" s="1047"/>
      <c r="D22" s="1047"/>
      <c r="E22" s="1047"/>
      <c r="F22" s="1047"/>
      <c r="G22" s="1047"/>
      <c r="H22" s="14"/>
      <c r="I22" s="180"/>
      <c r="J22" s="16"/>
    </row>
    <row r="23" spans="1:10" x14ac:dyDescent="0.35">
      <c r="A23" s="1037" t="s">
        <v>14</v>
      </c>
      <c r="B23" s="1038"/>
      <c r="C23" s="17" t="str">
        <f>IF(ISBLANK(I4),"",I4)</f>
        <v/>
      </c>
      <c r="D23" s="1039" t="s">
        <v>20</v>
      </c>
      <c r="E23" s="1040"/>
      <c r="F23" s="1040"/>
      <c r="G23" s="1040"/>
      <c r="H23" s="1040"/>
      <c r="I23" s="275"/>
      <c r="J23" s="16"/>
    </row>
    <row r="24" spans="1:10" x14ac:dyDescent="0.35">
      <c r="A24" s="1037" t="s">
        <v>16</v>
      </c>
      <c r="B24" s="1038"/>
      <c r="C24" s="17" t="str">
        <f>IF(ISBLANK(G4),"",G4)</f>
        <v/>
      </c>
      <c r="D24" s="1039" t="s">
        <v>21</v>
      </c>
      <c r="E24" s="1040"/>
      <c r="F24" s="1040"/>
      <c r="G24" s="1040"/>
      <c r="H24" s="1040"/>
      <c r="I24" s="179"/>
      <c r="J24" s="16"/>
    </row>
    <row r="25" spans="1:10" x14ac:dyDescent="0.35">
      <c r="A25" s="1041" t="s">
        <v>22</v>
      </c>
      <c r="B25" s="1042"/>
      <c r="C25" s="1042"/>
      <c r="D25" s="1042"/>
      <c r="E25" s="1043"/>
      <c r="F25" s="1043"/>
      <c r="G25" s="1043"/>
      <c r="H25" s="1043"/>
      <c r="I25" s="26">
        <f>I23-I24</f>
        <v>0</v>
      </c>
      <c r="J25" s="16"/>
    </row>
    <row r="26" spans="1:10" x14ac:dyDescent="0.35">
      <c r="A26" s="19"/>
      <c r="B26" s="27"/>
      <c r="C26" s="27"/>
      <c r="D26" s="27"/>
      <c r="E26" s="28"/>
      <c r="F26" s="28"/>
      <c r="G26" s="28"/>
      <c r="H26" s="28"/>
      <c r="I26" s="29"/>
      <c r="J26" s="16"/>
    </row>
    <row r="27" spans="1:10" x14ac:dyDescent="0.35">
      <c r="A27" s="292"/>
      <c r="B27" s="293"/>
      <c r="C27" s="293"/>
      <c r="D27" s="293"/>
      <c r="E27" s="294"/>
      <c r="F27" s="294"/>
      <c r="G27" s="294"/>
      <c r="H27" s="294"/>
      <c r="I27" s="295"/>
      <c r="J27" s="16"/>
    </row>
    <row r="28" spans="1:10" x14ac:dyDescent="0.35">
      <c r="A28" s="1009" t="str">
        <f>IF(G3="S17","Seulement pour le S17, nombre d'heures de déconnexion reçu par mail","")</f>
        <v/>
      </c>
      <c r="B28" s="1010"/>
      <c r="C28" s="1010"/>
      <c r="D28" s="1010"/>
      <c r="E28" s="1011"/>
      <c r="F28" s="1011"/>
      <c r="G28" s="1011"/>
      <c r="H28" s="1011"/>
      <c r="I28" s="329"/>
      <c r="J28" s="16"/>
    </row>
    <row r="29" spans="1:10" x14ac:dyDescent="0.35">
      <c r="A29" s="34"/>
      <c r="B29" s="35"/>
      <c r="C29" s="35"/>
      <c r="D29" s="35"/>
      <c r="E29" s="36"/>
      <c r="F29" s="36"/>
      <c r="G29" s="36"/>
      <c r="H29" s="36"/>
      <c r="I29" s="22"/>
      <c r="J29" s="16"/>
    </row>
    <row r="30" spans="1:10" x14ac:dyDescent="0.35">
      <c r="A30" s="23"/>
      <c r="B30" s="30"/>
      <c r="C30" s="30"/>
      <c r="D30" s="30"/>
      <c r="E30" s="31"/>
      <c r="F30" s="31"/>
      <c r="G30" s="31"/>
      <c r="H30" s="31"/>
      <c r="I30" s="25"/>
      <c r="J30" s="16"/>
    </row>
    <row r="31" spans="1:10" x14ac:dyDescent="0.35">
      <c r="A31" s="1009" t="s">
        <v>23</v>
      </c>
      <c r="B31" s="1010"/>
      <c r="C31" s="1010"/>
      <c r="D31" s="1010"/>
      <c r="E31" s="1011"/>
      <c r="F31" s="1011"/>
      <c r="G31" s="1011"/>
      <c r="H31" s="1011"/>
      <c r="I31" s="32">
        <f>I19-I25</f>
        <v>0</v>
      </c>
      <c r="J31" s="33"/>
    </row>
    <row r="32" spans="1:10" x14ac:dyDescent="0.35">
      <c r="A32" s="1005" t="str">
        <f>IF(G3="S17","Seulement pour le S17, en cas du non-respect des ordres de déconnexion, énergie à défalquer de l'énergie produite (kWh)","")</f>
        <v/>
      </c>
      <c r="B32" s="1006"/>
      <c r="C32" s="1006"/>
      <c r="D32" s="1006"/>
      <c r="E32" s="1006"/>
      <c r="F32" s="1006"/>
      <c r="G32" s="1006"/>
      <c r="H32" s="1006"/>
      <c r="I32" s="341"/>
      <c r="J32" s="33"/>
    </row>
    <row r="33" spans="1:15" x14ac:dyDescent="0.35">
      <c r="A33" s="37"/>
      <c r="B33" s="38"/>
      <c r="C33" s="38"/>
      <c r="D33" s="38"/>
      <c r="E33" s="39"/>
      <c r="F33" s="39"/>
      <c r="G33" s="39"/>
      <c r="H33" s="39"/>
      <c r="I33" s="295"/>
      <c r="J33" s="33"/>
    </row>
    <row r="34" spans="1:15" x14ac:dyDescent="0.35">
      <c r="A34" s="1009" t="str">
        <f>IF(G3="S17","Seulement pour le S17, production liée aux heures de déconnexion (0,75* Nbre d'heures de déconnexion*Pmax de l'installation)","")</f>
        <v/>
      </c>
      <c r="B34" s="1010"/>
      <c r="C34" s="1010"/>
      <c r="D34" s="1010"/>
      <c r="E34" s="1011"/>
      <c r="F34" s="1011"/>
      <c r="G34" s="1011"/>
      <c r="H34" s="1011"/>
      <c r="I34" s="32">
        <f>IF(G3="S17",ROUND(I28*0.75*F38,0),0)</f>
        <v>0</v>
      </c>
      <c r="J34" s="33"/>
    </row>
    <row r="35" spans="1:15" x14ac:dyDescent="0.35">
      <c r="A35" s="34"/>
      <c r="B35" s="35"/>
      <c r="C35" s="35"/>
      <c r="D35" s="35"/>
      <c r="E35" s="36"/>
      <c r="F35" s="36"/>
      <c r="G35" s="36"/>
      <c r="H35" s="36"/>
      <c r="I35" s="22"/>
      <c r="J35" s="33"/>
    </row>
    <row r="36" spans="1:15" x14ac:dyDescent="0.35">
      <c r="A36" s="37"/>
      <c r="B36" s="38"/>
      <c r="C36" s="38"/>
      <c r="D36" s="38"/>
      <c r="E36" s="39"/>
      <c r="F36" s="39"/>
      <c r="G36" s="39"/>
      <c r="H36" s="39"/>
      <c r="I36" s="25"/>
      <c r="J36" s="33"/>
      <c r="K36" s="1"/>
    </row>
    <row r="37" spans="1:15" x14ac:dyDescent="0.35">
      <c r="A37" s="1012" t="s">
        <v>434</v>
      </c>
      <c r="B37" s="1013"/>
      <c r="C37" s="1013"/>
      <c r="D37" s="1013"/>
      <c r="E37" s="1013"/>
      <c r="F37" s="40"/>
      <c r="G37" s="40"/>
      <c r="H37" s="1014"/>
      <c r="I37" s="1015"/>
      <c r="J37" s="33"/>
    </row>
    <row r="38" spans="1:15" x14ac:dyDescent="0.35">
      <c r="A38" s="1019" t="s">
        <v>435</v>
      </c>
      <c r="B38" s="1020"/>
      <c r="C38" s="1020"/>
      <c r="D38" s="1020"/>
      <c r="E38" s="1020"/>
      <c r="F38" s="1021"/>
      <c r="G38" s="1022"/>
      <c r="H38" s="41"/>
      <c r="I38" s="42"/>
      <c r="J38" s="33"/>
    </row>
    <row r="39" spans="1:15" x14ac:dyDescent="0.35">
      <c r="A39" s="1019" t="s">
        <v>436</v>
      </c>
      <c r="B39" s="1020"/>
      <c r="C39" s="1020"/>
      <c r="D39" s="1020"/>
      <c r="E39" s="1020"/>
      <c r="F39" s="1023">
        <v>39841</v>
      </c>
      <c r="G39" s="1024"/>
      <c r="H39" s="41"/>
      <c r="I39" s="42"/>
      <c r="K39" s="43"/>
      <c r="M39" s="44"/>
    </row>
    <row r="40" spans="1:15" x14ac:dyDescent="0.35">
      <c r="A40" s="1019" t="str">
        <f>IF(F38="","","Plafond annuel de l'énergie livrée, en heures : ")</f>
        <v/>
      </c>
      <c r="B40" s="1020"/>
      <c r="C40" s="1020"/>
      <c r="D40" s="1020"/>
      <c r="E40" s="41"/>
      <c r="F40" s="1025" t="str">
        <f>IF(F38="","",H37/F38)</f>
        <v/>
      </c>
      <c r="G40" s="1026"/>
      <c r="H40" s="41"/>
      <c r="I40" s="42"/>
      <c r="J40" s="45"/>
      <c r="K40" s="46"/>
      <c r="L40" s="47"/>
      <c r="M40" s="44"/>
    </row>
    <row r="41" spans="1:15" ht="19.5" customHeight="1" x14ac:dyDescent="0.35">
      <c r="A41" s="1064" t="s">
        <v>553</v>
      </c>
      <c r="B41" s="1065"/>
      <c r="C41" s="1065"/>
      <c r="D41" s="1065"/>
      <c r="E41" s="1065"/>
      <c r="F41" s="1065"/>
      <c r="G41" s="1065"/>
      <c r="H41" s="1066"/>
      <c r="I41" s="1067"/>
      <c r="J41" s="45"/>
      <c r="K41" s="46"/>
      <c r="L41" s="47"/>
      <c r="M41" s="44"/>
    </row>
    <row r="42" spans="1:15" x14ac:dyDescent="0.35">
      <c r="A42" s="34"/>
      <c r="B42" s="48"/>
      <c r="C42" s="48"/>
      <c r="D42" s="48"/>
      <c r="E42" s="48"/>
      <c r="F42" s="48"/>
      <c r="G42" s="48"/>
      <c r="H42" s="49"/>
      <c r="I42" s="50"/>
      <c r="J42" s="33"/>
    </row>
    <row r="43" spans="1:15" x14ac:dyDescent="0.35">
      <c r="A43" s="1027" t="s">
        <v>478</v>
      </c>
      <c r="B43" s="1028"/>
      <c r="C43" s="1028"/>
      <c r="D43" s="1028"/>
      <c r="E43" s="1028"/>
      <c r="F43" s="1028"/>
      <c r="G43" s="1028"/>
      <c r="H43" s="1029"/>
      <c r="I43" s="1030"/>
      <c r="J43" s="33"/>
      <c r="L43" s="8"/>
    </row>
    <row r="44" spans="1:15" x14ac:dyDescent="0.35">
      <c r="A44" s="1031" t="s">
        <v>479</v>
      </c>
      <c r="B44" s="1032"/>
      <c r="C44" s="1032"/>
      <c r="D44" s="1032"/>
      <c r="E44" s="1032"/>
      <c r="F44" s="1032"/>
      <c r="G44" s="1032"/>
      <c r="H44" s="1033"/>
      <c r="I44" s="1034"/>
      <c r="J44" s="33"/>
      <c r="L44" s="51"/>
    </row>
    <row r="45" spans="1:15" x14ac:dyDescent="0.35">
      <c r="A45" s="52"/>
      <c r="B45" s="53"/>
      <c r="C45" s="53"/>
      <c r="D45" s="53"/>
      <c r="E45" s="53"/>
      <c r="F45" s="53"/>
      <c r="G45" s="53"/>
      <c r="H45" s="54"/>
      <c r="I45" s="55"/>
      <c r="L45" s="41"/>
      <c r="M45" s="41"/>
      <c r="N45" s="41"/>
      <c r="O45" s="41"/>
    </row>
    <row r="46" spans="1:15" x14ac:dyDescent="0.35">
      <c r="A46" s="56"/>
      <c r="B46" s="286"/>
      <c r="C46" s="286"/>
      <c r="D46" s="286"/>
      <c r="E46" s="33"/>
      <c r="F46" s="286"/>
      <c r="G46" s="286"/>
      <c r="H46" s="57"/>
      <c r="I46" s="58"/>
      <c r="J46" s="33"/>
    </row>
    <row r="47" spans="1:15" x14ac:dyDescent="0.35">
      <c r="A47" s="1035" t="s">
        <v>24</v>
      </c>
      <c r="B47" s="1036"/>
      <c r="C47" s="1036"/>
      <c r="D47" s="59">
        <f>IF(G3="S06",ROUND(IF(G4&lt;F39+365,1,0.4+0.3*(G47/G48)+0.3*(I47/I48)),5),ROUND(IF(G4&lt;F39+365,1,0.8+0.1*(G47/G48)+0.1*(I47/I48)),5))</f>
        <v>1</v>
      </c>
      <c r="E47" s="284"/>
      <c r="F47" s="167" t="s">
        <v>414</v>
      </c>
      <c r="G47" s="181" t="e">
        <f>IF(G3="S06",(VLOOKUP(G5,'Indices INSEE '!A:L,11,1)),(VLOOKUP(G5,'Indices INSEE '!N:Y,11,1)))</f>
        <v>#N/A</v>
      </c>
      <c r="H47" s="165" t="s">
        <v>415</v>
      </c>
      <c r="I47" s="183" t="e">
        <f>IF(G3="S06",(VLOOKUP(G5,'Indices INSEE '!A:L,6,1)),(VLOOKUP(G5,'Indices INSEE '!N:Y,6,1)))</f>
        <v>#N/A</v>
      </c>
      <c r="J47" s="60"/>
      <c r="K47" s="170"/>
    </row>
    <row r="48" spans="1:15" ht="20.25" customHeight="1" x14ac:dyDescent="0.35">
      <c r="A48" s="161"/>
      <c r="B48" s="162"/>
      <c r="C48" s="162"/>
      <c r="D48" s="162"/>
      <c r="E48" s="163"/>
      <c r="F48" s="166" t="s">
        <v>417</v>
      </c>
      <c r="G48" s="182" t="e">
        <f>IF(G3="S06",(VLOOKUP(F39,'Indices INSEE '!A:L,11,1)),(VLOOKUP(F39,'Indices INSEE '!N:Y,11,1)))</f>
        <v>#N/A</v>
      </c>
      <c r="H48" s="166" t="s">
        <v>416</v>
      </c>
      <c r="I48" s="184" t="e">
        <f>IF(G3="S06",(VLOOKUP(F39,'Indices INSEE '!A:L,6,1)),(VLOOKUP(F39,'Indices INSEE '!N:Y,6,1)))</f>
        <v>#N/A</v>
      </c>
      <c r="J48" s="33"/>
      <c r="L48" s="43"/>
      <c r="M48" s="61"/>
      <c r="N48" s="43"/>
      <c r="O48" s="61"/>
    </row>
    <row r="49" spans="1:13" x14ac:dyDescent="0.35">
      <c r="A49" s="56"/>
      <c r="B49" s="286"/>
      <c r="C49" s="286"/>
      <c r="D49" s="286"/>
      <c r="E49" s="286"/>
      <c r="F49" s="286"/>
      <c r="G49" s="286"/>
      <c r="H49" s="57"/>
      <c r="I49" s="58"/>
      <c r="J49" s="33"/>
      <c r="K49" s="168"/>
    </row>
    <row r="50" spans="1:13" x14ac:dyDescent="0.35">
      <c r="A50" s="1016" t="s">
        <v>26</v>
      </c>
      <c r="B50" s="1017"/>
      <c r="C50" s="1017"/>
      <c r="D50" s="1017"/>
      <c r="E50" s="1017"/>
      <c r="F50" s="1017"/>
      <c r="G50" s="1017"/>
      <c r="H50" s="1017"/>
      <c r="I50" s="1018"/>
      <c r="J50" s="33"/>
      <c r="K50" s="168"/>
      <c r="L50" s="169"/>
    </row>
    <row r="51" spans="1:13" ht="30.75" customHeight="1" x14ac:dyDescent="0.35">
      <c r="A51" s="987" t="s">
        <v>27</v>
      </c>
      <c r="B51" s="988"/>
      <c r="C51" s="62">
        <f>IF(H41="",IF((I31+H41+I34)&gt;=H37,H37-I34,I31),IF((I31+H41+I34)&gt;=H37,(H37-H41-I34),I31))</f>
        <v>0</v>
      </c>
      <c r="D51" s="354" t="s">
        <v>28</v>
      </c>
      <c r="E51" s="353"/>
      <c r="F51" s="63">
        <f>IF(D47&lt;&gt;".",IF(G3="S17",ROUNDDOWN(H43*D47,2),ROUND(H43*D47,3)),0)</f>
        <v>0</v>
      </c>
      <c r="G51" s="989" t="s">
        <v>29</v>
      </c>
      <c r="H51" s="989"/>
      <c r="I51" s="64">
        <f>ROUND(C51*F51/100,2)</f>
        <v>0</v>
      </c>
      <c r="J51" s="33"/>
      <c r="M51" s="164"/>
    </row>
    <row r="52" spans="1:13" ht="32.25" customHeight="1" x14ac:dyDescent="0.35">
      <c r="A52" s="987" t="s">
        <v>30</v>
      </c>
      <c r="B52" s="988"/>
      <c r="C52" s="65">
        <f>IF(H41="",IF((I31+I34+H41)&gt;=H37,I31-C51,0),IF((I31+I34+H41)&gt;=H37,I31-C51,0))</f>
        <v>0</v>
      </c>
      <c r="D52" s="354" t="s">
        <v>28</v>
      </c>
      <c r="E52" s="353"/>
      <c r="F52" s="66">
        <f>IF(D47&lt;&gt;".",IF(G3="S17",ROUND(H44,2),ROUND(H44*D47,3)),0)</f>
        <v>0</v>
      </c>
      <c r="G52" s="989" t="s">
        <v>29</v>
      </c>
      <c r="H52" s="989"/>
      <c r="I52" s="67">
        <f>ROUND(C52*F52/100,2)</f>
        <v>0</v>
      </c>
      <c r="J52" s="6"/>
      <c r="L52" s="1"/>
      <c r="M52" s="164"/>
    </row>
    <row r="53" spans="1:13" ht="32.25" customHeight="1" x14ac:dyDescent="0.35">
      <c r="A53" s="987" t="str">
        <f>IF(G3="S17","Seulement pour le S17, Production liée aux heures de déconnexion","")</f>
        <v/>
      </c>
      <c r="B53" s="988"/>
      <c r="C53" s="65" t="str">
        <f>IF(G3="S17",IF(G3="S17",I34,0),"")</f>
        <v/>
      </c>
      <c r="D53" s="354" t="str">
        <f>IF(G3="S17","au coût de (**)","")</f>
        <v/>
      </c>
      <c r="E53" s="353"/>
      <c r="F53" s="66" t="str">
        <f>IF(G3="S17",IF(G3="S17",F51,0),"")</f>
        <v/>
      </c>
      <c r="G53" s="989" t="str">
        <f>IF(G3="S17","Soit un montant de :","")</f>
        <v/>
      </c>
      <c r="H53" s="989"/>
      <c r="I53" s="67">
        <f>IFERROR(ROUND(C53*F53/100,2),0)</f>
        <v>0</v>
      </c>
      <c r="J53" s="6"/>
      <c r="L53" s="1"/>
      <c r="M53" s="164"/>
    </row>
    <row r="54" spans="1:13" ht="32.25" customHeight="1" x14ac:dyDescent="0.35">
      <c r="A54" s="987" t="str">
        <f>IF(G3="S17","Seulement pour le S17, Production non rémunérée en raison du non respect de l'ordre de déconnexion","")</f>
        <v/>
      </c>
      <c r="B54" s="988"/>
      <c r="C54" s="65" t="str">
        <f>IF(G3="S17",IF(G3="S17",-I32,0),"")</f>
        <v/>
      </c>
      <c r="D54" s="354" t="str">
        <f>IF(G3="S17","au coût de (**)","")</f>
        <v/>
      </c>
      <c r="E54" s="353"/>
      <c r="F54" s="66" t="str">
        <f>IF(G3="S17",IF(G3="S17",F51,0),"")</f>
        <v/>
      </c>
      <c r="G54" s="989" t="str">
        <f>IF(G3="S17","Soit un montant de :","")</f>
        <v/>
      </c>
      <c r="H54" s="989"/>
      <c r="I54" s="67">
        <f>IFERROR(ROUND(C54*F54/100,2),0)</f>
        <v>0</v>
      </c>
      <c r="J54" s="6"/>
      <c r="L54" s="1"/>
      <c r="M54" s="164"/>
    </row>
    <row r="55" spans="1:13" x14ac:dyDescent="0.35">
      <c r="A55" s="69"/>
      <c r="B55" s="24"/>
      <c r="C55" s="285"/>
      <c r="D55" s="70"/>
      <c r="E55" s="24"/>
      <c r="F55" s="71"/>
      <c r="G55" s="285"/>
      <c r="H55" s="285"/>
      <c r="I55" s="72"/>
      <c r="J55" s="68"/>
    </row>
    <row r="56" spans="1:13" x14ac:dyDescent="0.35">
      <c r="A56" s="997" t="s">
        <v>410</v>
      </c>
      <c r="B56" s="998"/>
      <c r="C56" s="998"/>
      <c r="D56" s="998"/>
      <c r="E56" s="998"/>
      <c r="F56" s="998"/>
      <c r="G56" s="998"/>
      <c r="H56" s="998"/>
      <c r="I56" s="64">
        <f>IFERROR(ROUND(I51+I52+I53+I54,2),"")</f>
        <v>0</v>
      </c>
      <c r="J56" s="10"/>
    </row>
    <row r="57" spans="1:13" x14ac:dyDescent="0.35">
      <c r="A57" s="281"/>
      <c r="B57" s="282"/>
      <c r="C57" s="282"/>
      <c r="D57" s="282"/>
      <c r="E57" s="282"/>
      <c r="F57" s="282"/>
      <c r="G57" s="282"/>
      <c r="H57" s="282"/>
      <c r="I57" s="194"/>
      <c r="J57" s="10"/>
    </row>
    <row r="58" spans="1:13" x14ac:dyDescent="0.35">
      <c r="A58" s="281"/>
      <c r="B58" s="282"/>
      <c r="C58" s="282"/>
      <c r="D58" s="282"/>
      <c r="E58" s="196" t="s">
        <v>433</v>
      </c>
      <c r="F58" s="999">
        <v>0</v>
      </c>
      <c r="G58" s="1000"/>
      <c r="H58" s="196" t="s">
        <v>412</v>
      </c>
      <c r="I58" s="197">
        <f>IFERROR(ROUND((I51+I52)*F58,2),"")</f>
        <v>0</v>
      </c>
      <c r="J58" s="10"/>
    </row>
    <row r="59" spans="1:13" x14ac:dyDescent="0.35">
      <c r="A59" s="281"/>
      <c r="B59" s="282"/>
      <c r="C59" s="282"/>
      <c r="D59" s="282"/>
      <c r="E59" s="196" t="s">
        <v>421</v>
      </c>
      <c r="F59" s="999">
        <v>0</v>
      </c>
      <c r="G59" s="1000"/>
      <c r="H59" s="196" t="s">
        <v>418</v>
      </c>
      <c r="I59" s="197">
        <f>IFERROR(ROUND(I56*F59,2),"")</f>
        <v>0</v>
      </c>
      <c r="J59" s="10"/>
    </row>
    <row r="60" spans="1:13" x14ac:dyDescent="0.35">
      <c r="A60" s="281"/>
      <c r="B60" s="282"/>
      <c r="C60" s="282"/>
      <c r="D60" s="282"/>
      <c r="E60" s="282"/>
      <c r="F60" s="282"/>
      <c r="G60" s="282"/>
      <c r="H60" s="282"/>
      <c r="I60" s="194"/>
      <c r="J60" s="10"/>
    </row>
    <row r="61" spans="1:13" x14ac:dyDescent="0.35">
      <c r="A61" s="997" t="s">
        <v>411</v>
      </c>
      <c r="B61" s="998"/>
      <c r="C61" s="998"/>
      <c r="D61" s="998"/>
      <c r="E61" s="998"/>
      <c r="F61" s="998"/>
      <c r="G61" s="998"/>
      <c r="H61" s="998"/>
      <c r="I61" s="64">
        <f>IFERROR(ROUND(I56+I58+I59,2),"")</f>
        <v>0</v>
      </c>
      <c r="J61" s="10"/>
    </row>
    <row r="62" spans="1:13" x14ac:dyDescent="0.35">
      <c r="A62" s="201"/>
      <c r="B62" s="73"/>
      <c r="C62" s="73"/>
      <c r="D62" s="73"/>
      <c r="E62" s="73"/>
      <c r="F62" s="73"/>
      <c r="G62" s="73"/>
      <c r="H62" s="73"/>
      <c r="I62" s="74"/>
      <c r="J62" s="10"/>
    </row>
    <row r="63" spans="1:13" x14ac:dyDescent="0.35">
      <c r="A63" s="1001" t="s">
        <v>31</v>
      </c>
      <c r="B63" s="1002"/>
      <c r="C63" s="1002"/>
      <c r="D63" s="1002"/>
      <c r="E63" s="1002"/>
      <c r="F63" s="1002"/>
      <c r="G63" s="1002"/>
      <c r="H63" s="1002"/>
      <c r="I63" s="1002"/>
      <c r="J63" s="10"/>
    </row>
    <row r="64" spans="1:13" x14ac:dyDescent="0.35">
      <c r="A64" s="1003" t="s">
        <v>32</v>
      </c>
      <c r="B64" s="1004"/>
      <c r="C64" s="1004"/>
      <c r="D64" s="1004"/>
      <c r="E64" s="1004"/>
      <c r="F64" s="1004"/>
      <c r="G64" s="1004"/>
      <c r="H64" s="1004"/>
      <c r="I64" s="1004"/>
      <c r="J64" s="10"/>
    </row>
    <row r="65" spans="1:10" x14ac:dyDescent="0.35">
      <c r="A65" s="160"/>
      <c r="B65" s="283"/>
      <c r="C65" s="283"/>
      <c r="D65" s="283"/>
      <c r="E65" s="283"/>
      <c r="F65" s="283"/>
      <c r="G65" s="283"/>
      <c r="H65" s="283"/>
      <c r="I65" s="283"/>
      <c r="J65" s="10"/>
    </row>
    <row r="66" spans="1:10" x14ac:dyDescent="0.35">
      <c r="A66" s="4"/>
      <c r="B66" s="5"/>
      <c r="C66" s="5"/>
      <c r="D66" s="5"/>
      <c r="E66" s="6"/>
      <c r="F66" s="6"/>
      <c r="G66" s="6"/>
      <c r="H66" s="6"/>
      <c r="I66" s="6"/>
      <c r="J66" s="6"/>
    </row>
    <row r="67" spans="1:10" ht="70.5" customHeight="1" x14ac:dyDescent="0.35">
      <c r="A67" s="990"/>
      <c r="B67" s="991"/>
      <c r="C67" s="992"/>
      <c r="D67" s="993"/>
      <c r="E67" s="75"/>
      <c r="F67" s="76" t="s">
        <v>480</v>
      </c>
      <c r="G67" s="994"/>
      <c r="H67" s="995"/>
      <c r="I67" s="996"/>
      <c r="J67" s="75"/>
    </row>
    <row r="68" spans="1:10" x14ac:dyDescent="0.35">
      <c r="A68" s="4"/>
      <c r="B68" s="5"/>
      <c r="C68" s="5"/>
      <c r="D68" s="77"/>
      <c r="E68" s="13"/>
      <c r="F68" s="78"/>
      <c r="G68" s="78"/>
      <c r="H68" s="78"/>
      <c r="I68" s="78"/>
      <c r="J68" s="13"/>
    </row>
    <row r="69" spans="1:10" x14ac:dyDescent="0.35">
      <c r="A69" s="4"/>
      <c r="B69" s="5"/>
      <c r="C69" s="5"/>
      <c r="D69" s="77"/>
      <c r="E69" s="13"/>
      <c r="F69" s="78"/>
      <c r="G69" s="78"/>
      <c r="H69" s="78"/>
      <c r="I69" s="78"/>
      <c r="J69" s="13"/>
    </row>
    <row r="70" spans="1:10" x14ac:dyDescent="0.35">
      <c r="B70" s="79"/>
      <c r="C70" s="79"/>
      <c r="D70" s="79"/>
      <c r="E70" s="80"/>
    </row>
  </sheetData>
  <mergeCells count="79">
    <mergeCell ref="A63:I63"/>
    <mergeCell ref="A64:I64"/>
    <mergeCell ref="A67:B67"/>
    <mergeCell ref="C67:D67"/>
    <mergeCell ref="G67:I67"/>
    <mergeCell ref="A61:H61"/>
    <mergeCell ref="A44:G44"/>
    <mergeCell ref="H44:I44"/>
    <mergeCell ref="A47:C47"/>
    <mergeCell ref="A50:I50"/>
    <mergeCell ref="A51:B51"/>
    <mergeCell ref="G51:H51"/>
    <mergeCell ref="A52:B52"/>
    <mergeCell ref="G52:H52"/>
    <mergeCell ref="A56:H56"/>
    <mergeCell ref="F58:G58"/>
    <mergeCell ref="F59:G59"/>
    <mergeCell ref="A53:B53"/>
    <mergeCell ref="G53:H53"/>
    <mergeCell ref="A54:B54"/>
    <mergeCell ref="G54:H54"/>
    <mergeCell ref="H43:I43"/>
    <mergeCell ref="A25:H25"/>
    <mergeCell ref="A31:H31"/>
    <mergeCell ref="A37:E37"/>
    <mergeCell ref="H37:I37"/>
    <mergeCell ref="A38:E38"/>
    <mergeCell ref="F38:G38"/>
    <mergeCell ref="A39:E39"/>
    <mergeCell ref="F39:G39"/>
    <mergeCell ref="A40:D40"/>
    <mergeCell ref="F40:G40"/>
    <mergeCell ref="A43:G43"/>
    <mergeCell ref="A34:H34"/>
    <mergeCell ref="A28:H28"/>
    <mergeCell ref="A41:G41"/>
    <mergeCell ref="H41:I41"/>
    <mergeCell ref="A19:H19"/>
    <mergeCell ref="A22:G22"/>
    <mergeCell ref="A23:B23"/>
    <mergeCell ref="D23:H23"/>
    <mergeCell ref="A24:B24"/>
    <mergeCell ref="D24:H24"/>
    <mergeCell ref="A18:B18"/>
    <mergeCell ref="D18:H18"/>
    <mergeCell ref="B11:D11"/>
    <mergeCell ref="F11:G11"/>
    <mergeCell ref="H11:I11"/>
    <mergeCell ref="A12:D12"/>
    <mergeCell ref="F12:I12"/>
    <mergeCell ref="B13:D13"/>
    <mergeCell ref="G13:I13"/>
    <mergeCell ref="B14:D14"/>
    <mergeCell ref="G14:I14"/>
    <mergeCell ref="A16:G16"/>
    <mergeCell ref="A17:B17"/>
    <mergeCell ref="D17:H17"/>
    <mergeCell ref="B8:D8"/>
    <mergeCell ref="G8:I8"/>
    <mergeCell ref="B9:D9"/>
    <mergeCell ref="G9:I9"/>
    <mergeCell ref="B10:D10"/>
    <mergeCell ref="G10:I10"/>
    <mergeCell ref="A32:H32"/>
    <mergeCell ref="K1:L1"/>
    <mergeCell ref="A3:B3"/>
    <mergeCell ref="C3:D3"/>
    <mergeCell ref="E3:F3"/>
    <mergeCell ref="G3:I3"/>
    <mergeCell ref="B7:D7"/>
    <mergeCell ref="G7:I7"/>
    <mergeCell ref="A1:B1"/>
    <mergeCell ref="C1:D1"/>
    <mergeCell ref="G1:I1"/>
    <mergeCell ref="A4:B4"/>
    <mergeCell ref="C4:D4"/>
    <mergeCell ref="E4:F4"/>
    <mergeCell ref="B6:D6"/>
    <mergeCell ref="G6:I6"/>
  </mergeCells>
  <dataValidations disablePrompts="1" count="1">
    <dataValidation type="list" allowBlank="1" showInputMessage="1" showErrorMessage="1" sqref="G3:I3" xr:uid="{00000000-0002-0000-0400-000000000000}">
      <formula1>Type_contrat</formula1>
    </dataValidation>
  </dataValidations>
  <hyperlinks>
    <hyperlink ref="G10" r:id="rId1" display="sei-corse-pv@edf.fr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68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O70"/>
  <sheetViews>
    <sheetView showGridLines="0" zoomScale="90" zoomScaleNormal="90" workbookViewId="0">
      <selection activeCell="G6" sqref="G6:I6"/>
    </sheetView>
  </sheetViews>
  <sheetFormatPr baseColWidth="10" defaultRowHeight="14.5" x14ac:dyDescent="0.35"/>
  <cols>
    <col min="1" max="1" width="21.453125" customWidth="1"/>
    <col min="2" max="2" width="16" customWidth="1"/>
    <col min="5" max="5" width="12.1796875" customWidth="1"/>
    <col min="6" max="6" width="18" customWidth="1"/>
    <col min="7" max="7" width="12.7265625" bestFit="1" customWidth="1"/>
    <col min="8" max="8" width="16.453125" customWidth="1"/>
    <col min="9" max="9" width="13.81640625" bestFit="1" customWidth="1"/>
    <col min="10" max="10" width="5.7265625" customWidth="1"/>
    <col min="11" max="11" width="16.7265625" customWidth="1"/>
    <col min="12" max="12" width="12" customWidth="1"/>
  </cols>
  <sheetData>
    <row r="1" spans="1:12" ht="28.5" customHeight="1" x14ac:dyDescent="0.35">
      <c r="A1" s="1072" t="s">
        <v>0</v>
      </c>
      <c r="B1" s="1073"/>
      <c r="C1" s="1074"/>
      <c r="D1" s="1074"/>
      <c r="E1" s="2"/>
      <c r="F1" s="172" t="s">
        <v>393</v>
      </c>
      <c r="G1" s="1075"/>
      <c r="H1" s="1075"/>
      <c r="I1" s="1076"/>
      <c r="J1" s="3"/>
      <c r="K1" s="1068"/>
      <c r="L1" s="1068"/>
    </row>
    <row r="2" spans="1:12" ht="6.75" customHeight="1" x14ac:dyDescent="0.35">
      <c r="G2" s="173"/>
      <c r="H2" s="174"/>
      <c r="J2" s="6"/>
    </row>
    <row r="3" spans="1:12" ht="15.75" customHeight="1" x14ac:dyDescent="0.35">
      <c r="A3" s="1069" t="s">
        <v>392</v>
      </c>
      <c r="B3" s="1069"/>
      <c r="C3" s="1070"/>
      <c r="D3" s="1070"/>
      <c r="E3" s="1071" t="s">
        <v>390</v>
      </c>
      <c r="F3" s="1071"/>
      <c r="G3" s="1062"/>
      <c r="H3" s="1062"/>
      <c r="I3" s="1062"/>
      <c r="J3" s="6"/>
    </row>
    <row r="4" spans="1:12" ht="18.75" customHeight="1" x14ac:dyDescent="0.35">
      <c r="A4" s="1077" t="s">
        <v>470</v>
      </c>
      <c r="B4" s="1077"/>
      <c r="C4" s="1078"/>
      <c r="D4" s="1078"/>
      <c r="E4" s="1060" t="s">
        <v>391</v>
      </c>
      <c r="F4" s="1061"/>
      <c r="G4" s="175"/>
      <c r="H4" s="7" t="s">
        <v>1</v>
      </c>
      <c r="I4" s="176"/>
      <c r="J4" s="171"/>
      <c r="L4" s="8"/>
    </row>
    <row r="5" spans="1:12" ht="24" customHeight="1" x14ac:dyDescent="0.35">
      <c r="A5" s="4"/>
      <c r="B5" s="5"/>
      <c r="C5" s="5"/>
      <c r="D5" s="5"/>
      <c r="E5" s="6"/>
      <c r="F5" s="6"/>
      <c r="G5" s="276">
        <f>IF(G3="S06",IF(I4&lt;DATE(YEAR(G4),MONTH(F39),DAY(F39)),DATE(YEAR(G4)-1,MONTH(F39),DAY(F39)),DATE(YEAR(G4),MONTH(F39),DAY(F39))),IF(MONTH(F39)=MONTH(G4),G4,IF(MONTH(G4)&gt;=7,DATE(YEAR(G4),MONTH(F39),DAY(F39)),DATE(YEAR(G4)-1,MONTH(F39),DAY(F39)))))</f>
        <v>0</v>
      </c>
      <c r="H5" s="6"/>
      <c r="I5" s="6"/>
      <c r="J5" s="6"/>
      <c r="L5" s="8"/>
    </row>
    <row r="6" spans="1:12" ht="24" customHeight="1" x14ac:dyDescent="0.35">
      <c r="A6" s="9" t="s">
        <v>2</v>
      </c>
      <c r="B6" s="1062"/>
      <c r="C6" s="1062"/>
      <c r="D6" s="1062"/>
      <c r="E6" s="10"/>
      <c r="F6" s="9" t="s">
        <v>3</v>
      </c>
      <c r="G6" s="1063" t="s">
        <v>493</v>
      </c>
      <c r="H6" s="1063"/>
      <c r="I6" s="1063"/>
      <c r="J6" s="6"/>
    </row>
    <row r="7" spans="1:12" ht="27" customHeight="1" x14ac:dyDescent="0.35">
      <c r="A7" s="11" t="s">
        <v>4</v>
      </c>
      <c r="B7" s="1058"/>
      <c r="C7" s="1058"/>
      <c r="D7" s="1058"/>
      <c r="E7" s="10"/>
      <c r="F7" s="11" t="s">
        <v>4</v>
      </c>
      <c r="G7" s="1058" t="s">
        <v>489</v>
      </c>
      <c r="H7" s="1058"/>
      <c r="I7" s="1058"/>
      <c r="J7" s="6"/>
    </row>
    <row r="8" spans="1:12" x14ac:dyDescent="0.35">
      <c r="A8" s="11" t="s">
        <v>5</v>
      </c>
      <c r="B8" s="1058"/>
      <c r="C8" s="1058"/>
      <c r="D8" s="1058"/>
      <c r="E8" s="10"/>
      <c r="F8" s="11" t="s">
        <v>5</v>
      </c>
      <c r="G8" s="1058" t="s">
        <v>490</v>
      </c>
      <c r="H8" s="1058"/>
      <c r="I8" s="1058"/>
    </row>
    <row r="9" spans="1:12" ht="14.5" customHeight="1" x14ac:dyDescent="0.35">
      <c r="A9" s="11" t="s">
        <v>6</v>
      </c>
      <c r="B9" s="1048"/>
      <c r="C9" s="1048"/>
      <c r="D9" s="1048"/>
      <c r="E9" s="10"/>
      <c r="F9" s="11" t="s">
        <v>6</v>
      </c>
      <c r="G9" s="1048" t="s">
        <v>491</v>
      </c>
      <c r="H9" s="1048"/>
      <c r="I9" s="1048"/>
      <c r="J9" s="6"/>
    </row>
    <row r="10" spans="1:12" ht="14.5" customHeight="1" x14ac:dyDescent="0.35">
      <c r="A10" s="11" t="s">
        <v>7</v>
      </c>
      <c r="B10" s="1049"/>
      <c r="C10" s="1049"/>
      <c r="D10" s="1049"/>
      <c r="E10" s="10"/>
      <c r="F10" s="11" t="s">
        <v>7</v>
      </c>
      <c r="G10" s="1049" t="s">
        <v>492</v>
      </c>
      <c r="H10" s="1050"/>
      <c r="I10" s="1050"/>
      <c r="J10" s="6"/>
    </row>
    <row r="11" spans="1:12" ht="23" x14ac:dyDescent="0.35">
      <c r="A11" s="12" t="s">
        <v>409</v>
      </c>
      <c r="B11" s="1052"/>
      <c r="C11" s="1052"/>
      <c r="D11" s="1052"/>
      <c r="E11" s="6"/>
      <c r="F11" s="1053" t="s">
        <v>8</v>
      </c>
      <c r="G11" s="1053"/>
      <c r="H11" s="1054" t="s">
        <v>9</v>
      </c>
      <c r="I11" s="1054"/>
      <c r="J11" s="6"/>
    </row>
    <row r="12" spans="1:12" x14ac:dyDescent="0.35">
      <c r="A12" s="1055" t="s">
        <v>10</v>
      </c>
      <c r="B12" s="1056"/>
      <c r="C12" s="1056"/>
      <c r="D12" s="1056"/>
      <c r="E12" s="13"/>
      <c r="F12" s="1055" t="s">
        <v>11</v>
      </c>
      <c r="G12" s="1056"/>
      <c r="H12" s="1056"/>
      <c r="I12" s="1056"/>
      <c r="J12" s="6"/>
    </row>
    <row r="13" spans="1:12" ht="23" x14ac:dyDescent="0.35">
      <c r="A13" s="11" t="s">
        <v>4</v>
      </c>
      <c r="B13" s="1057"/>
      <c r="C13" s="1057"/>
      <c r="D13" s="1057"/>
      <c r="E13" s="6"/>
      <c r="F13" s="11" t="s">
        <v>12</v>
      </c>
      <c r="G13" s="1057"/>
      <c r="H13" s="1057"/>
      <c r="I13" s="1057"/>
      <c r="J13" s="6"/>
    </row>
    <row r="14" spans="1:12" x14ac:dyDescent="0.35">
      <c r="A14" s="11" t="s">
        <v>5</v>
      </c>
      <c r="B14" s="1058"/>
      <c r="C14" s="1058"/>
      <c r="D14" s="1058"/>
      <c r="E14" s="6"/>
      <c r="F14" s="11" t="s">
        <v>5</v>
      </c>
      <c r="G14" s="1048"/>
      <c r="H14" s="1048"/>
      <c r="I14" s="1048"/>
      <c r="J14" s="6"/>
    </row>
    <row r="15" spans="1:12" x14ac:dyDescent="0.35">
      <c r="A15" s="4"/>
      <c r="B15" s="5"/>
      <c r="C15" s="5"/>
      <c r="D15" s="5"/>
      <c r="E15" s="6"/>
      <c r="F15" s="6"/>
      <c r="G15" s="6"/>
      <c r="H15" s="6"/>
      <c r="I15" s="6"/>
      <c r="J15" s="6"/>
    </row>
    <row r="16" spans="1:12" x14ac:dyDescent="0.35">
      <c r="A16" s="1046" t="s">
        <v>13</v>
      </c>
      <c r="B16" s="1059"/>
      <c r="C16" s="1059"/>
      <c r="D16" s="1059"/>
      <c r="E16" s="1059"/>
      <c r="F16" s="1059"/>
      <c r="G16" s="1059"/>
      <c r="H16" s="14"/>
      <c r="I16" s="15"/>
      <c r="J16" s="16"/>
    </row>
    <row r="17" spans="1:10" x14ac:dyDescent="0.35">
      <c r="A17" s="1037" t="s">
        <v>14</v>
      </c>
      <c r="B17" s="1038"/>
      <c r="C17" s="17" t="str">
        <f>IF(ISBLANK(I4),"",I4)</f>
        <v/>
      </c>
      <c r="D17" s="1039" t="s">
        <v>15</v>
      </c>
      <c r="E17" s="1044"/>
      <c r="F17" s="1044"/>
      <c r="G17" s="1044"/>
      <c r="H17" s="1044"/>
      <c r="I17" s="275"/>
      <c r="J17" s="16"/>
    </row>
    <row r="18" spans="1:10" x14ac:dyDescent="0.35">
      <c r="A18" s="1051" t="s">
        <v>16</v>
      </c>
      <c r="B18" s="1044"/>
      <c r="C18" s="17" t="str">
        <f>IF(ISBLANK(G4),"",G4)</f>
        <v/>
      </c>
      <c r="D18" s="1039" t="s">
        <v>17</v>
      </c>
      <c r="E18" s="1038"/>
      <c r="F18" s="1038"/>
      <c r="G18" s="1038"/>
      <c r="H18" s="1038"/>
      <c r="I18" s="179"/>
      <c r="J18" s="16"/>
    </row>
    <row r="19" spans="1:10" x14ac:dyDescent="0.35">
      <c r="A19" s="1041" t="s">
        <v>18</v>
      </c>
      <c r="B19" s="1045"/>
      <c r="C19" s="1045"/>
      <c r="D19" s="1045"/>
      <c r="E19" s="989"/>
      <c r="F19" s="989"/>
      <c r="G19" s="989"/>
      <c r="H19" s="989"/>
      <c r="I19" s="18">
        <f>I17-I18</f>
        <v>0</v>
      </c>
      <c r="J19" s="16"/>
    </row>
    <row r="20" spans="1:10" x14ac:dyDescent="0.35">
      <c r="A20" s="19"/>
      <c r="B20" s="20"/>
      <c r="C20" s="20"/>
      <c r="D20" s="20"/>
      <c r="E20" s="21"/>
      <c r="F20" s="21"/>
      <c r="G20" s="21"/>
      <c r="H20" s="21"/>
      <c r="I20" s="22"/>
      <c r="J20" s="16"/>
    </row>
    <row r="21" spans="1:10" x14ac:dyDescent="0.35">
      <c r="A21" s="23"/>
      <c r="B21" s="23"/>
      <c r="C21" s="23"/>
      <c r="D21" s="23"/>
      <c r="E21" s="24"/>
      <c r="F21" s="24"/>
      <c r="G21" s="24"/>
      <c r="H21" s="24"/>
      <c r="I21" s="25"/>
      <c r="J21" s="16"/>
    </row>
    <row r="22" spans="1:10" x14ac:dyDescent="0.35">
      <c r="A22" s="1046" t="s">
        <v>19</v>
      </c>
      <c r="B22" s="1047"/>
      <c r="C22" s="1047"/>
      <c r="D22" s="1047"/>
      <c r="E22" s="1047"/>
      <c r="F22" s="1047"/>
      <c r="G22" s="1047"/>
      <c r="H22" s="14"/>
      <c r="I22" s="180"/>
      <c r="J22" s="16"/>
    </row>
    <row r="23" spans="1:10" x14ac:dyDescent="0.35">
      <c r="A23" s="1037" t="s">
        <v>14</v>
      </c>
      <c r="B23" s="1038"/>
      <c r="C23" s="17" t="str">
        <f>IF(ISBLANK(I4),"",I4)</f>
        <v/>
      </c>
      <c r="D23" s="1039" t="s">
        <v>20</v>
      </c>
      <c r="E23" s="1040"/>
      <c r="F23" s="1040"/>
      <c r="G23" s="1040"/>
      <c r="H23" s="1040"/>
      <c r="I23" s="275"/>
      <c r="J23" s="16"/>
    </row>
    <row r="24" spans="1:10" x14ac:dyDescent="0.35">
      <c r="A24" s="1037" t="s">
        <v>16</v>
      </c>
      <c r="B24" s="1038"/>
      <c r="C24" s="17" t="str">
        <f>IF(ISBLANK(G4),"",G4)</f>
        <v/>
      </c>
      <c r="D24" s="1039" t="s">
        <v>21</v>
      </c>
      <c r="E24" s="1040"/>
      <c r="F24" s="1040"/>
      <c r="G24" s="1040"/>
      <c r="H24" s="1040"/>
      <c r="I24" s="179"/>
      <c r="J24" s="16"/>
    </row>
    <row r="25" spans="1:10" x14ac:dyDescent="0.35">
      <c r="A25" s="1041" t="s">
        <v>22</v>
      </c>
      <c r="B25" s="1042"/>
      <c r="C25" s="1042"/>
      <c r="D25" s="1042"/>
      <c r="E25" s="1043"/>
      <c r="F25" s="1043"/>
      <c r="G25" s="1043"/>
      <c r="H25" s="1043"/>
      <c r="I25" s="26">
        <f>I23-I24</f>
        <v>0</v>
      </c>
      <c r="J25" s="16"/>
    </row>
    <row r="26" spans="1:10" x14ac:dyDescent="0.35">
      <c r="A26" s="19"/>
      <c r="B26" s="27"/>
      <c r="C26" s="27"/>
      <c r="D26" s="27"/>
      <c r="E26" s="28"/>
      <c r="F26" s="28"/>
      <c r="G26" s="28"/>
      <c r="H26" s="28"/>
      <c r="I26" s="29"/>
      <c r="J26" s="16"/>
    </row>
    <row r="27" spans="1:10" x14ac:dyDescent="0.35">
      <c r="A27" s="302"/>
      <c r="B27" s="303"/>
      <c r="C27" s="303"/>
      <c r="D27" s="303"/>
      <c r="E27" s="304"/>
      <c r="F27" s="304"/>
      <c r="G27" s="304"/>
      <c r="H27" s="304"/>
      <c r="I27" s="295"/>
      <c r="J27" s="16"/>
    </row>
    <row r="28" spans="1:10" x14ac:dyDescent="0.35">
      <c r="A28" s="1009" t="str">
        <f>IF(G3="S17","Seulement pour le S17, nombre d'heures de déconnexion reçu par mail","")</f>
        <v/>
      </c>
      <c r="B28" s="1010"/>
      <c r="C28" s="1010"/>
      <c r="D28" s="1010"/>
      <c r="E28" s="1011"/>
      <c r="F28" s="1011"/>
      <c r="G28" s="1011"/>
      <c r="H28" s="1011"/>
      <c r="I28" s="329"/>
      <c r="J28" s="16"/>
    </row>
    <row r="29" spans="1:10" x14ac:dyDescent="0.35">
      <c r="A29" s="34"/>
      <c r="B29" s="35"/>
      <c r="C29" s="35"/>
      <c r="D29" s="35"/>
      <c r="E29" s="36"/>
      <c r="F29" s="36"/>
      <c r="G29" s="36"/>
      <c r="H29" s="36"/>
      <c r="I29" s="22"/>
      <c r="J29" s="16"/>
    </row>
    <row r="30" spans="1:10" x14ac:dyDescent="0.35">
      <c r="A30" s="23"/>
      <c r="B30" s="30"/>
      <c r="C30" s="30"/>
      <c r="D30" s="30"/>
      <c r="E30" s="31"/>
      <c r="F30" s="31"/>
      <c r="G30" s="31"/>
      <c r="H30" s="31"/>
      <c r="I30" s="25"/>
      <c r="J30" s="16"/>
    </row>
    <row r="31" spans="1:10" x14ac:dyDescent="0.35">
      <c r="A31" s="1009" t="s">
        <v>23</v>
      </c>
      <c r="B31" s="1010"/>
      <c r="C31" s="1010"/>
      <c r="D31" s="1010"/>
      <c r="E31" s="1011"/>
      <c r="F31" s="1011"/>
      <c r="G31" s="1011"/>
      <c r="H31" s="1011"/>
      <c r="I31" s="32">
        <f>I19-I25</f>
        <v>0</v>
      </c>
      <c r="J31" s="33"/>
    </row>
    <row r="32" spans="1:10" x14ac:dyDescent="0.35">
      <c r="A32" s="1005" t="str">
        <f>IF(G3="S17","Seulement pour le S17, en cas du non-respect des ordres de déconnexion, énergie à défalquer de l'énergie produite (kWh)","")</f>
        <v/>
      </c>
      <c r="B32" s="1006"/>
      <c r="C32" s="1006"/>
      <c r="D32" s="1006"/>
      <c r="E32" s="1006"/>
      <c r="F32" s="1006"/>
      <c r="G32" s="1006"/>
      <c r="H32" s="1006"/>
      <c r="I32" s="341"/>
      <c r="J32" s="33"/>
    </row>
    <row r="33" spans="1:15" x14ac:dyDescent="0.35">
      <c r="A33" s="37"/>
      <c r="B33" s="38"/>
      <c r="C33" s="38"/>
      <c r="D33" s="38"/>
      <c r="E33" s="39"/>
      <c r="F33" s="39"/>
      <c r="G33" s="39"/>
      <c r="H33" s="39"/>
      <c r="I33" s="295"/>
      <c r="J33" s="33"/>
    </row>
    <row r="34" spans="1:15" x14ac:dyDescent="0.35">
      <c r="A34" s="1009" t="str">
        <f>IF(G3="S17","Seulement pour le S17, production liée aux heures de déconnexion (0,75* Nbre d'heures de déconnexion*Pmax de l'installation)","")</f>
        <v/>
      </c>
      <c r="B34" s="1010"/>
      <c r="C34" s="1010"/>
      <c r="D34" s="1010"/>
      <c r="E34" s="1011"/>
      <c r="F34" s="1011"/>
      <c r="G34" s="1011"/>
      <c r="H34" s="1011"/>
      <c r="I34" s="32">
        <f>IF(G3="S17",ROUND(I28*0.75*F38,0),0)</f>
        <v>0</v>
      </c>
      <c r="J34" s="33"/>
    </row>
    <row r="35" spans="1:15" x14ac:dyDescent="0.35">
      <c r="A35" s="34"/>
      <c r="B35" s="35"/>
      <c r="C35" s="35"/>
      <c r="D35" s="35"/>
      <c r="E35" s="36"/>
      <c r="F35" s="36"/>
      <c r="G35" s="36"/>
      <c r="H35" s="36"/>
      <c r="I35" s="22"/>
      <c r="J35" s="33"/>
    </row>
    <row r="36" spans="1:15" x14ac:dyDescent="0.35">
      <c r="A36" s="37"/>
      <c r="B36" s="38"/>
      <c r="C36" s="38"/>
      <c r="D36" s="38"/>
      <c r="E36" s="39"/>
      <c r="F36" s="39"/>
      <c r="G36" s="39"/>
      <c r="H36" s="39"/>
      <c r="I36" s="25"/>
      <c r="J36" s="33"/>
      <c r="K36" s="1"/>
    </row>
    <row r="37" spans="1:15" x14ac:dyDescent="0.35">
      <c r="A37" s="1012" t="s">
        <v>434</v>
      </c>
      <c r="B37" s="1013"/>
      <c r="C37" s="1013"/>
      <c r="D37" s="1013"/>
      <c r="E37" s="1013"/>
      <c r="F37" s="40"/>
      <c r="G37" s="40"/>
      <c r="H37" s="1014"/>
      <c r="I37" s="1015"/>
      <c r="J37" s="33"/>
    </row>
    <row r="38" spans="1:15" x14ac:dyDescent="0.35">
      <c r="A38" s="1019" t="s">
        <v>435</v>
      </c>
      <c r="B38" s="1020"/>
      <c r="C38" s="1020"/>
      <c r="D38" s="1020"/>
      <c r="E38" s="1020"/>
      <c r="F38" s="1021"/>
      <c r="G38" s="1022"/>
      <c r="H38" s="41"/>
      <c r="I38" s="42"/>
      <c r="J38" s="33"/>
    </row>
    <row r="39" spans="1:15" x14ac:dyDescent="0.35">
      <c r="A39" s="1019" t="s">
        <v>436</v>
      </c>
      <c r="B39" s="1020"/>
      <c r="C39" s="1020"/>
      <c r="D39" s="1020"/>
      <c r="E39" s="1020"/>
      <c r="F39" s="1023"/>
      <c r="G39" s="1024"/>
      <c r="H39" s="41"/>
      <c r="I39" s="42"/>
      <c r="K39" s="43"/>
      <c r="M39" s="44"/>
    </row>
    <row r="40" spans="1:15" x14ac:dyDescent="0.35">
      <c r="A40" s="1019" t="str">
        <f>IF(F38="","","Plafond annuel de l'énergie livrée, en heures : ")</f>
        <v/>
      </c>
      <c r="B40" s="1020"/>
      <c r="C40" s="1020"/>
      <c r="D40" s="1020"/>
      <c r="E40" s="41"/>
      <c r="F40" s="1025" t="str">
        <f>IF(F38="","",H37/F38)</f>
        <v/>
      </c>
      <c r="G40" s="1026"/>
      <c r="H40" s="41"/>
      <c r="I40" s="42"/>
      <c r="J40" s="45"/>
      <c r="K40" s="46"/>
      <c r="L40" s="47"/>
      <c r="M40" s="44"/>
    </row>
    <row r="41" spans="1:15" ht="22.5" customHeight="1" x14ac:dyDescent="0.35">
      <c r="A41" s="1064" t="s">
        <v>553</v>
      </c>
      <c r="B41" s="1065"/>
      <c r="C41" s="1065"/>
      <c r="D41" s="1065"/>
      <c r="E41" s="1065"/>
      <c r="F41" s="1065"/>
      <c r="G41" s="1065"/>
      <c r="H41" s="1066"/>
      <c r="I41" s="1067"/>
      <c r="J41" s="45"/>
      <c r="K41" s="46"/>
      <c r="L41" s="47"/>
      <c r="M41" s="44"/>
    </row>
    <row r="42" spans="1:15" x14ac:dyDescent="0.35">
      <c r="A42" s="34"/>
      <c r="B42" s="48"/>
      <c r="C42" s="48"/>
      <c r="D42" s="48"/>
      <c r="E42" s="48"/>
      <c r="F42" s="48"/>
      <c r="G42" s="48"/>
      <c r="H42" s="49"/>
      <c r="I42" s="50"/>
      <c r="J42" s="33"/>
    </row>
    <row r="43" spans="1:15" x14ac:dyDescent="0.35">
      <c r="A43" s="1027" t="s">
        <v>478</v>
      </c>
      <c r="B43" s="1028"/>
      <c r="C43" s="1028"/>
      <c r="D43" s="1028"/>
      <c r="E43" s="1028"/>
      <c r="F43" s="1028"/>
      <c r="G43" s="1028"/>
      <c r="H43" s="1029"/>
      <c r="I43" s="1030"/>
      <c r="J43" s="33"/>
      <c r="L43" s="8"/>
    </row>
    <row r="44" spans="1:15" x14ac:dyDescent="0.35">
      <c r="A44" s="1031" t="s">
        <v>479</v>
      </c>
      <c r="B44" s="1032"/>
      <c r="C44" s="1032"/>
      <c r="D44" s="1032"/>
      <c r="E44" s="1032"/>
      <c r="F44" s="1032"/>
      <c r="G44" s="1032"/>
      <c r="H44" s="1033"/>
      <c r="I44" s="1034"/>
      <c r="J44" s="33"/>
      <c r="L44" s="51"/>
    </row>
    <row r="45" spans="1:15" x14ac:dyDescent="0.35">
      <c r="A45" s="52"/>
      <c r="B45" s="53"/>
      <c r="C45" s="53"/>
      <c r="D45" s="53"/>
      <c r="E45" s="53"/>
      <c r="F45" s="53"/>
      <c r="G45" s="53"/>
      <c r="H45" s="54"/>
      <c r="I45" s="55"/>
      <c r="L45" s="41"/>
      <c r="M45" s="41"/>
      <c r="N45" s="41"/>
      <c r="O45" s="41"/>
    </row>
    <row r="46" spans="1:15" x14ac:dyDescent="0.35">
      <c r="A46" s="56"/>
      <c r="B46" s="296"/>
      <c r="C46" s="296"/>
      <c r="D46" s="296"/>
      <c r="E46" s="33"/>
      <c r="F46" s="296"/>
      <c r="G46" s="296"/>
      <c r="H46" s="57"/>
      <c r="I46" s="58"/>
      <c r="J46" s="33"/>
    </row>
    <row r="47" spans="1:15" x14ac:dyDescent="0.35">
      <c r="A47" s="1035" t="s">
        <v>24</v>
      </c>
      <c r="B47" s="1036"/>
      <c r="C47" s="1036"/>
      <c r="D47" s="59">
        <f>IF(G3="S06",ROUND(IF(G4&lt;F39+365,1,0.4+0.3*(G47/G48)+0.3*(I47/I48)),5),ROUND(IF(G4&lt;F39+365,1,0.8+0.1*(G47/G48)+0.1*(I47/I48)),5))</f>
        <v>1</v>
      </c>
      <c r="E47" s="301"/>
      <c r="F47" s="167" t="s">
        <v>414</v>
      </c>
      <c r="G47" s="181" t="e">
        <f>IF(G3="S06",(VLOOKUP(G5,'Indices INSEE '!A:L,11,1)),(VLOOKUP(G5,'Indices INSEE '!N:Y,11,1)))</f>
        <v>#N/A</v>
      </c>
      <c r="H47" s="165" t="s">
        <v>415</v>
      </c>
      <c r="I47" s="183" t="e">
        <f>IF(G3="S06",(VLOOKUP(G5,'Indices INSEE '!A:L,6,1)),(VLOOKUP(G5,'Indices INSEE '!N:Y,6,1)))</f>
        <v>#N/A</v>
      </c>
      <c r="J47" s="60"/>
      <c r="K47" s="170"/>
    </row>
    <row r="48" spans="1:15" ht="20.25" customHeight="1" x14ac:dyDescent="0.35">
      <c r="A48" s="161"/>
      <c r="B48" s="162"/>
      <c r="C48" s="162"/>
      <c r="D48" s="162"/>
      <c r="E48" s="163"/>
      <c r="F48" s="166" t="s">
        <v>417</v>
      </c>
      <c r="G48" s="182" t="e">
        <f>IF(G3="S06",(VLOOKUP(F39,'Indices INSEE '!A:L,11,1)),(VLOOKUP(F39,'Indices INSEE '!N:Y,11,1)))</f>
        <v>#N/A</v>
      </c>
      <c r="H48" s="166" t="s">
        <v>416</v>
      </c>
      <c r="I48" s="184" t="e">
        <f>IF(G3="S06",(VLOOKUP(F39,'Indices INSEE '!A:L,6,1)),(VLOOKUP(F39,'Indices INSEE '!N:Y,6,1)))</f>
        <v>#N/A</v>
      </c>
      <c r="J48" s="33"/>
      <c r="L48" s="43"/>
      <c r="M48" s="61"/>
      <c r="N48" s="43"/>
      <c r="O48" s="61"/>
    </row>
    <row r="49" spans="1:13" x14ac:dyDescent="0.35">
      <c r="A49" s="56"/>
      <c r="B49" s="296"/>
      <c r="C49" s="296"/>
      <c r="D49" s="296"/>
      <c r="E49" s="296"/>
      <c r="F49" s="296"/>
      <c r="G49" s="296"/>
      <c r="H49" s="57"/>
      <c r="I49" s="58"/>
      <c r="J49" s="33"/>
      <c r="K49" s="168"/>
    </row>
    <row r="50" spans="1:13" x14ac:dyDescent="0.35">
      <c r="A50" s="1016" t="s">
        <v>26</v>
      </c>
      <c r="B50" s="1017"/>
      <c r="C50" s="1017"/>
      <c r="D50" s="1017"/>
      <c r="E50" s="1017"/>
      <c r="F50" s="1017"/>
      <c r="G50" s="1017"/>
      <c r="H50" s="1017"/>
      <c r="I50" s="1018"/>
      <c r="J50" s="33"/>
      <c r="K50" s="168"/>
      <c r="L50" s="169"/>
    </row>
    <row r="51" spans="1:13" ht="30.75" customHeight="1" x14ac:dyDescent="0.35">
      <c r="A51" s="987" t="s">
        <v>27</v>
      </c>
      <c r="B51" s="988"/>
      <c r="C51" s="62">
        <f>IF(H41="",IF((I31+H41+I34)&gt;=H37,H37-I34,I31),IF((I31+H41+I34)&gt;=H37,(H37-H41-I34),I31))</f>
        <v>0</v>
      </c>
      <c r="D51" s="354" t="s">
        <v>28</v>
      </c>
      <c r="E51" s="353"/>
      <c r="F51" s="63">
        <f>IF(D47&lt;&gt;".",IF(G3="S17",ROUNDDOWN(H43*D47,2),ROUND(H43*D47,3)),0)</f>
        <v>0</v>
      </c>
      <c r="G51" s="989" t="s">
        <v>29</v>
      </c>
      <c r="H51" s="989"/>
      <c r="I51" s="64">
        <f>ROUND(C51*F51/100,2)</f>
        <v>0</v>
      </c>
      <c r="J51" s="33"/>
      <c r="M51" s="164"/>
    </row>
    <row r="52" spans="1:13" ht="32.25" customHeight="1" x14ac:dyDescent="0.35">
      <c r="A52" s="987" t="s">
        <v>30</v>
      </c>
      <c r="B52" s="988"/>
      <c r="C52" s="65">
        <f>IF(H41="",IF((I31+I34+H41)&gt;=H37,I31-C51,0),IF((I31+I34+H41)&gt;=H37,I31-C51,0))</f>
        <v>0</v>
      </c>
      <c r="D52" s="354" t="s">
        <v>28</v>
      </c>
      <c r="E52" s="353"/>
      <c r="F52" s="66">
        <f>IF(D47&lt;&gt;".",IF(G3="S17",ROUND(H44,2),ROUND(H44*D47,3)),0)</f>
        <v>0</v>
      </c>
      <c r="G52" s="989" t="s">
        <v>29</v>
      </c>
      <c r="H52" s="989"/>
      <c r="I52" s="67">
        <f>ROUND(C52*F52/100,2)</f>
        <v>0</v>
      </c>
      <c r="J52" s="6"/>
      <c r="L52" s="1"/>
      <c r="M52" s="164"/>
    </row>
    <row r="53" spans="1:13" ht="32.25" customHeight="1" x14ac:dyDescent="0.35">
      <c r="A53" s="987" t="str">
        <f>IF(G3="S17","Seulement pour le S17, Production liée aux heures de déconnexion","")</f>
        <v/>
      </c>
      <c r="B53" s="988"/>
      <c r="C53" s="65" t="str">
        <f>IF(G3="S17",IF(G3="S17",I34,0),"")</f>
        <v/>
      </c>
      <c r="D53" s="354" t="str">
        <f>IF(G3="S17","au coût de (**)","")</f>
        <v/>
      </c>
      <c r="E53" s="353"/>
      <c r="F53" s="66" t="str">
        <f>IF(G3="S17",IF(G3="S17",F51,0),"")</f>
        <v/>
      </c>
      <c r="G53" s="989" t="str">
        <f>IF(G3="S17","Soit un montant de :","")</f>
        <v/>
      </c>
      <c r="H53" s="989"/>
      <c r="I53" s="67">
        <f>IFERROR(ROUND(C53*F53/100,2),0)</f>
        <v>0</v>
      </c>
      <c r="J53" s="6"/>
      <c r="L53" s="1"/>
      <c r="M53" s="164"/>
    </row>
    <row r="54" spans="1:13" ht="30.75" customHeight="1" x14ac:dyDescent="0.35">
      <c r="A54" s="987" t="str">
        <f>IF(G3="S17","Seulement pour le S17, Production non rémunérée en raison du non respect de l'ordre de déconnexion","")</f>
        <v/>
      </c>
      <c r="B54" s="988"/>
      <c r="C54" s="65" t="str">
        <f>IF(G3="S17",IF(G3="S17",-I32,0),"")</f>
        <v/>
      </c>
      <c r="D54" s="354" t="str">
        <f>IF(G3="S17","au coût de (**)","")</f>
        <v/>
      </c>
      <c r="E54" s="353"/>
      <c r="F54" s="66" t="str">
        <f>IF(G3="S17",IF(G3="S17",F51,0),"")</f>
        <v/>
      </c>
      <c r="G54" s="989" t="str">
        <f>IF(G3="S17","Soit un montant de :","")</f>
        <v/>
      </c>
      <c r="H54" s="989"/>
      <c r="I54" s="67">
        <f>IFERROR(ROUND(C54*F54/100,2),0)</f>
        <v>0</v>
      </c>
      <c r="J54" s="68"/>
    </row>
    <row r="55" spans="1:13" x14ac:dyDescent="0.35">
      <c r="A55" s="351"/>
      <c r="B55" s="352"/>
      <c r="C55" s="356"/>
      <c r="D55" s="354"/>
      <c r="E55" s="353"/>
      <c r="F55" s="357"/>
      <c r="G55" s="353"/>
      <c r="H55" s="353"/>
      <c r="I55" s="358"/>
      <c r="J55" s="68"/>
    </row>
    <row r="56" spans="1:13" x14ac:dyDescent="0.35">
      <c r="A56" s="997" t="s">
        <v>410</v>
      </c>
      <c r="B56" s="998"/>
      <c r="C56" s="998"/>
      <c r="D56" s="998"/>
      <c r="E56" s="998"/>
      <c r="F56" s="998"/>
      <c r="G56" s="998"/>
      <c r="H56" s="998"/>
      <c r="I56" s="64">
        <f>IFERROR(ROUND(I51+I52+I53+I54,2),"")</f>
        <v>0</v>
      </c>
      <c r="J56" s="10"/>
    </row>
    <row r="57" spans="1:13" x14ac:dyDescent="0.35">
      <c r="A57" s="298"/>
      <c r="B57" s="299"/>
      <c r="C57" s="299"/>
      <c r="D57" s="299"/>
      <c r="E57" s="299"/>
      <c r="F57" s="299"/>
      <c r="G57" s="299"/>
      <c r="H57" s="299"/>
      <c r="I57" s="194"/>
      <c r="J57" s="10"/>
    </row>
    <row r="58" spans="1:13" x14ac:dyDescent="0.35">
      <c r="A58" s="298"/>
      <c r="B58" s="299"/>
      <c r="C58" s="299"/>
      <c r="D58" s="299"/>
      <c r="E58" s="196" t="s">
        <v>433</v>
      </c>
      <c r="F58" s="999">
        <v>0</v>
      </c>
      <c r="G58" s="1000"/>
      <c r="H58" s="196" t="s">
        <v>412</v>
      </c>
      <c r="I58" s="197">
        <f>IFERROR(ROUND((I51+I52)*F58,2),"")</f>
        <v>0</v>
      </c>
      <c r="J58" s="10"/>
    </row>
    <row r="59" spans="1:13" x14ac:dyDescent="0.35">
      <c r="A59" s="298"/>
      <c r="B59" s="299"/>
      <c r="C59" s="299"/>
      <c r="D59" s="299"/>
      <c r="E59" s="196" t="s">
        <v>421</v>
      </c>
      <c r="F59" s="999">
        <v>0</v>
      </c>
      <c r="G59" s="1000"/>
      <c r="H59" s="196" t="s">
        <v>418</v>
      </c>
      <c r="I59" s="197">
        <f>IFERROR(ROUND(I56*F59,2),"")</f>
        <v>0</v>
      </c>
      <c r="J59" s="10"/>
    </row>
    <row r="60" spans="1:13" x14ac:dyDescent="0.35">
      <c r="A60" s="298"/>
      <c r="B60" s="299"/>
      <c r="C60" s="299"/>
      <c r="D60" s="299"/>
      <c r="E60" s="299"/>
      <c r="F60" s="299"/>
      <c r="G60" s="299"/>
      <c r="H60" s="299"/>
      <c r="I60" s="194"/>
      <c r="J60" s="10"/>
    </row>
    <row r="61" spans="1:13" x14ac:dyDescent="0.35">
      <c r="A61" s="997" t="s">
        <v>411</v>
      </c>
      <c r="B61" s="998"/>
      <c r="C61" s="998"/>
      <c r="D61" s="998"/>
      <c r="E61" s="998"/>
      <c r="F61" s="998"/>
      <c r="G61" s="998"/>
      <c r="H61" s="998"/>
      <c r="I61" s="64">
        <f>IFERROR(ROUND(I56+I58+I59,2),"")</f>
        <v>0</v>
      </c>
      <c r="J61" s="10"/>
    </row>
    <row r="62" spans="1:13" x14ac:dyDescent="0.35">
      <c r="A62" s="201"/>
      <c r="B62" s="73"/>
      <c r="C62" s="73"/>
      <c r="D62" s="73"/>
      <c r="E62" s="73"/>
      <c r="F62" s="73"/>
      <c r="G62" s="73"/>
      <c r="H62" s="73"/>
      <c r="I62" s="74"/>
      <c r="J62" s="10"/>
    </row>
    <row r="63" spans="1:13" x14ac:dyDescent="0.35">
      <c r="A63" s="1001" t="s">
        <v>31</v>
      </c>
      <c r="B63" s="1002"/>
      <c r="C63" s="1002"/>
      <c r="D63" s="1002"/>
      <c r="E63" s="1002"/>
      <c r="F63" s="1002"/>
      <c r="G63" s="1002"/>
      <c r="H63" s="1002"/>
      <c r="I63" s="1002"/>
      <c r="J63" s="10"/>
    </row>
    <row r="64" spans="1:13" x14ac:dyDescent="0.35">
      <c r="A64" s="1003" t="s">
        <v>32</v>
      </c>
      <c r="B64" s="1004"/>
      <c r="C64" s="1004"/>
      <c r="D64" s="1004"/>
      <c r="E64" s="1004"/>
      <c r="F64" s="1004"/>
      <c r="G64" s="1004"/>
      <c r="H64" s="1004"/>
      <c r="I64" s="1004"/>
      <c r="J64" s="10"/>
    </row>
    <row r="65" spans="1:10" x14ac:dyDescent="0.35">
      <c r="A65" s="160"/>
      <c r="B65" s="300"/>
      <c r="C65" s="300"/>
      <c r="D65" s="300"/>
      <c r="E65" s="300"/>
      <c r="F65" s="300"/>
      <c r="G65" s="300"/>
      <c r="H65" s="300"/>
      <c r="I65" s="300"/>
      <c r="J65" s="10"/>
    </row>
    <row r="66" spans="1:10" x14ac:dyDescent="0.35">
      <c r="A66" s="4"/>
      <c r="B66" s="5"/>
      <c r="C66" s="5"/>
      <c r="D66" s="5"/>
      <c r="E66" s="6"/>
      <c r="F66" s="6"/>
      <c r="G66" s="6"/>
      <c r="H66" s="6"/>
      <c r="I66" s="6"/>
      <c r="J66" s="6"/>
    </row>
    <row r="67" spans="1:10" ht="70.5" customHeight="1" x14ac:dyDescent="0.35">
      <c r="A67" s="990"/>
      <c r="B67" s="991"/>
      <c r="C67" s="992"/>
      <c r="D67" s="993"/>
      <c r="E67" s="75"/>
      <c r="F67" s="76" t="s">
        <v>480</v>
      </c>
      <c r="G67" s="994"/>
      <c r="H67" s="995"/>
      <c r="I67" s="996"/>
      <c r="J67" s="75"/>
    </row>
    <row r="68" spans="1:10" x14ac:dyDescent="0.35">
      <c r="A68" s="4"/>
      <c r="B68" s="5"/>
      <c r="C68" s="5"/>
      <c r="D68" s="77"/>
      <c r="E68" s="13"/>
      <c r="F68" s="78"/>
      <c r="G68" s="78"/>
      <c r="H68" s="78"/>
      <c r="I68" s="78"/>
      <c r="J68" s="13"/>
    </row>
    <row r="69" spans="1:10" x14ac:dyDescent="0.35">
      <c r="A69" s="4"/>
      <c r="B69" s="5"/>
      <c r="C69" s="5"/>
      <c r="D69" s="77"/>
      <c r="E69" s="13"/>
      <c r="F69" s="78"/>
      <c r="G69" s="78"/>
      <c r="H69" s="78"/>
      <c r="I69" s="78"/>
      <c r="J69" s="13"/>
    </row>
    <row r="70" spans="1:10" x14ac:dyDescent="0.35">
      <c r="B70" s="79"/>
      <c r="C70" s="79"/>
      <c r="D70" s="79"/>
      <c r="E70" s="80"/>
    </row>
  </sheetData>
  <mergeCells count="79">
    <mergeCell ref="B7:D7"/>
    <mergeCell ref="G7:I7"/>
    <mergeCell ref="A1:B1"/>
    <mergeCell ref="C1:D1"/>
    <mergeCell ref="G1:I1"/>
    <mergeCell ref="A4:B4"/>
    <mergeCell ref="C4:D4"/>
    <mergeCell ref="E4:F4"/>
    <mergeCell ref="B6:D6"/>
    <mergeCell ref="G6:I6"/>
    <mergeCell ref="K1:L1"/>
    <mergeCell ref="A3:B3"/>
    <mergeCell ref="C3:D3"/>
    <mergeCell ref="E3:F3"/>
    <mergeCell ref="G3:I3"/>
    <mergeCell ref="B8:D8"/>
    <mergeCell ref="G8:I8"/>
    <mergeCell ref="B9:D9"/>
    <mergeCell ref="G9:I9"/>
    <mergeCell ref="B10:D10"/>
    <mergeCell ref="G10:I10"/>
    <mergeCell ref="A18:B18"/>
    <mergeCell ref="D18:H18"/>
    <mergeCell ref="B11:D11"/>
    <mergeCell ref="F11:G11"/>
    <mergeCell ref="H11:I11"/>
    <mergeCell ref="A12:D12"/>
    <mergeCell ref="F12:I12"/>
    <mergeCell ref="B13:D13"/>
    <mergeCell ref="G13:I13"/>
    <mergeCell ref="B14:D14"/>
    <mergeCell ref="G14:I14"/>
    <mergeCell ref="A16:G16"/>
    <mergeCell ref="A17:B17"/>
    <mergeCell ref="D17:H17"/>
    <mergeCell ref="A19:H19"/>
    <mergeCell ref="A22:G22"/>
    <mergeCell ref="A23:B23"/>
    <mergeCell ref="D23:H23"/>
    <mergeCell ref="A24:B24"/>
    <mergeCell ref="D24:H24"/>
    <mergeCell ref="A25:H25"/>
    <mergeCell ref="A28:H28"/>
    <mergeCell ref="A31:H31"/>
    <mergeCell ref="A34:H34"/>
    <mergeCell ref="A37:E37"/>
    <mergeCell ref="H37:I37"/>
    <mergeCell ref="A32:H32"/>
    <mergeCell ref="A50:I50"/>
    <mergeCell ref="A38:E38"/>
    <mergeCell ref="F38:G38"/>
    <mergeCell ref="A39:E39"/>
    <mergeCell ref="F39:G39"/>
    <mergeCell ref="A40:D40"/>
    <mergeCell ref="F40:G40"/>
    <mergeCell ref="A43:G43"/>
    <mergeCell ref="H43:I43"/>
    <mergeCell ref="A44:G44"/>
    <mergeCell ref="H44:I44"/>
    <mergeCell ref="A47:C47"/>
    <mergeCell ref="A41:G41"/>
    <mergeCell ref="H41:I41"/>
    <mergeCell ref="A51:B51"/>
    <mergeCell ref="G51:H51"/>
    <mergeCell ref="A52:B52"/>
    <mergeCell ref="G52:H52"/>
    <mergeCell ref="A53:B53"/>
    <mergeCell ref="G53:H53"/>
    <mergeCell ref="G54:H54"/>
    <mergeCell ref="A67:B67"/>
    <mergeCell ref="C67:D67"/>
    <mergeCell ref="G67:I67"/>
    <mergeCell ref="A56:H56"/>
    <mergeCell ref="F58:G58"/>
    <mergeCell ref="F59:G59"/>
    <mergeCell ref="A61:H61"/>
    <mergeCell ref="A63:I63"/>
    <mergeCell ref="A64:I64"/>
    <mergeCell ref="A54:B54"/>
  </mergeCells>
  <dataValidations count="1">
    <dataValidation type="list" allowBlank="1" showInputMessage="1" showErrorMessage="1" sqref="G3:I3" xr:uid="{00000000-0002-0000-0500-000000000000}">
      <formula1>Type_contrat</formula1>
    </dataValidation>
  </dataValidations>
  <hyperlinks>
    <hyperlink ref="G10" r:id="rId1" display="sei-corse-pv@edf.fr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68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3"/>
  <dimension ref="A1:A5"/>
  <sheetViews>
    <sheetView showGridLines="0" workbookViewId="0">
      <selection activeCell="E20" sqref="E20"/>
    </sheetView>
  </sheetViews>
  <sheetFormatPr baseColWidth="10" defaultRowHeight="14.5" x14ac:dyDescent="0.35"/>
  <cols>
    <col min="1" max="1" width="14.453125" customWidth="1"/>
  </cols>
  <sheetData>
    <row r="1" spans="1:1" ht="15.5" x14ac:dyDescent="0.35">
      <c r="A1" s="178" t="s">
        <v>388</v>
      </c>
    </row>
    <row r="2" spans="1:1" x14ac:dyDescent="0.35">
      <c r="A2" s="177" t="s">
        <v>385</v>
      </c>
    </row>
    <row r="3" spans="1:1" x14ac:dyDescent="0.35">
      <c r="A3" s="177" t="s">
        <v>386</v>
      </c>
    </row>
    <row r="4" spans="1:1" x14ac:dyDescent="0.35">
      <c r="A4" s="177" t="s">
        <v>387</v>
      </c>
    </row>
    <row r="5" spans="1:1" x14ac:dyDescent="0.35">
      <c r="A5" s="177" t="s">
        <v>521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10</vt:i4>
      </vt:variant>
    </vt:vector>
  </HeadingPairs>
  <TitlesOfParts>
    <vt:vector size="17" baseType="lpstr">
      <vt:lpstr>Indices INSEE </vt:lpstr>
      <vt:lpstr>CORSE Factures</vt:lpstr>
      <vt:lpstr>GUADELOUPE Factures</vt:lpstr>
      <vt:lpstr>GUYANE Factures</vt:lpstr>
      <vt:lpstr>La REUNION Factures</vt:lpstr>
      <vt:lpstr>MARTINIQUE Factures</vt:lpstr>
      <vt:lpstr>Type contrat</vt:lpstr>
      <vt:lpstr>'CORSE Factures'!Type_contrat</vt:lpstr>
      <vt:lpstr>'GUADELOUPE Factures'!Type_contrat</vt:lpstr>
      <vt:lpstr>'GUYANE Factures'!Type_contrat</vt:lpstr>
      <vt:lpstr>'La REUNION Factures'!Type_contrat</vt:lpstr>
      <vt:lpstr>'MARTINIQUE Factures'!Type_contrat</vt:lpstr>
      <vt:lpstr>'CORSE Factures'!Zone_d_impression</vt:lpstr>
      <vt:lpstr>'GUADELOUPE Factures'!Zone_d_impression</vt:lpstr>
      <vt:lpstr>'GUYANE Factures'!Zone_d_impression</vt:lpstr>
      <vt:lpstr>'La REUNION Factures'!Zone_d_impression</vt:lpstr>
      <vt:lpstr>'MARTINIQUE Factures'!Zone_d_impression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c65449</dc:creator>
  <cp:lastModifiedBy>BOUATROUS Nael</cp:lastModifiedBy>
  <cp:lastPrinted>2015-02-03T16:28:58Z</cp:lastPrinted>
  <dcterms:created xsi:type="dcterms:W3CDTF">2014-04-10T04:48:30Z</dcterms:created>
  <dcterms:modified xsi:type="dcterms:W3CDTF">2022-04-07T08:54:51Z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st">
    <vt:lpwstr>Testok</vt:lpwstr>
  </property>
  <property fmtid="{D5CDD505-2E9C-101B-9397-08002B2CF9AE}" pid="3" name="MSIP_Label_2d26f538-337a-4593-a7e6-123667b1a538_Enabled">
    <vt:lpwstr>true</vt:lpwstr>
  </property>
  <property fmtid="{D5CDD505-2E9C-101B-9397-08002B2CF9AE}" pid="4" name="MSIP_Label_2d26f538-337a-4593-a7e6-123667b1a538_SetDate">
    <vt:lpwstr>2021-12-03T11:15:32Z</vt:lpwstr>
  </property>
  <property fmtid="{D5CDD505-2E9C-101B-9397-08002B2CF9AE}" pid="5" name="MSIP_Label_2d26f538-337a-4593-a7e6-123667b1a538_Method">
    <vt:lpwstr>Standard</vt:lpwstr>
  </property>
  <property fmtid="{D5CDD505-2E9C-101B-9397-08002B2CF9AE}" pid="6" name="MSIP_Label_2d26f538-337a-4593-a7e6-123667b1a538_Name">
    <vt:lpwstr>C1 Interne</vt:lpwstr>
  </property>
  <property fmtid="{D5CDD505-2E9C-101B-9397-08002B2CF9AE}" pid="7" name="MSIP_Label_2d26f538-337a-4593-a7e6-123667b1a538_SiteId">
    <vt:lpwstr>e242425b-70fc-44dc-9ddf-c21e304e6c80</vt:lpwstr>
  </property>
  <property fmtid="{D5CDD505-2E9C-101B-9397-08002B2CF9AE}" pid="8" name="MSIP_Label_2d26f538-337a-4593-a7e6-123667b1a538_ActionId">
    <vt:lpwstr>69faffcc-0235-430e-9ae0-a1df9fc9dd2d</vt:lpwstr>
  </property>
  <property fmtid="{D5CDD505-2E9C-101B-9397-08002B2CF9AE}" pid="9" name="MSIP_Label_2d26f538-337a-4593-a7e6-123667b1a538_ContentBits">
    <vt:lpwstr>0</vt:lpwstr>
  </property>
</Properties>
</file>